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  <Override PartName="/xl/richData/rdrichvaluestructure.xml" ContentType="application/vnd.ms-excel.rdrichvaluestruc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\\DR12\Partages\SFC\OI\Opérations\Opérations Immobilières\OI en cours\OP1334_CJA_PRISM BAT S salle anéchoïque\4. Salle multisensorielle\DCE technique\"/>
    </mc:Choice>
  </mc:AlternateContent>
  <xr:revisionPtr revIDLastSave="0" documentId="13_ncr:1_{6D2E0E46-87C7-4BEB-9D24-1F387CDFE5E4}" xr6:coauthVersionLast="36" xr6:coauthVersionMax="47" xr10:uidLastSave="{00000000-0000-0000-0000-000000000000}"/>
  <bookViews>
    <workbookView xWindow="0" yWindow="0" windowWidth="28800" windowHeight="11925" firstSheet="1" activeTab="1" xr2:uid="{00000000-000D-0000-FFFF-FFFF00000000}"/>
  </bookViews>
  <sheets>
    <sheet name="APS" sheetId="1" state="hidden" r:id="rId1"/>
    <sheet name="DPGF" sheetId="3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H36" i="3"/>
  <c r="F124" i="3" l="1"/>
  <c r="H124" i="3"/>
  <c r="G126" i="3" s="1"/>
  <c r="G124" i="3"/>
  <c r="G117" i="3"/>
  <c r="H107" i="3"/>
  <c r="H110" i="3"/>
  <c r="H97" i="3"/>
  <c r="H79" i="3"/>
  <c r="F111" i="3"/>
  <c r="F112" i="3"/>
  <c r="F82" i="3"/>
  <c r="H81" i="3"/>
  <c r="F81" i="3"/>
  <c r="F98" i="3"/>
  <c r="F99" i="3"/>
  <c r="F100" i="3"/>
  <c r="F101" i="3"/>
  <c r="F102" i="3"/>
  <c r="F103" i="3"/>
  <c r="F104" i="3"/>
  <c r="F105" i="3"/>
  <c r="F42" i="3"/>
  <c r="F38" i="3"/>
  <c r="F39" i="3"/>
  <c r="F40" i="3"/>
  <c r="F13" i="3" l="1"/>
  <c r="F95" i="3"/>
  <c r="F41" i="3"/>
  <c r="H105" i="3"/>
  <c r="H104" i="3"/>
  <c r="H103" i="3"/>
  <c r="H102" i="3"/>
  <c r="H101" i="3"/>
  <c r="H100" i="3"/>
  <c r="H99" i="3"/>
  <c r="H98" i="3"/>
  <c r="D87" i="3"/>
  <c r="F22" i="3"/>
  <c r="F12" i="3"/>
  <c r="D37" i="3"/>
  <c r="F37" i="3" s="1"/>
  <c r="D30" i="3"/>
  <c r="F73" i="3"/>
  <c r="H40" i="3" l="1"/>
  <c r="H39" i="3"/>
  <c r="H38" i="3"/>
  <c r="H37" i="3"/>
  <c r="F8" i="3"/>
  <c r="F9" i="3"/>
  <c r="F10" i="3"/>
  <c r="F11" i="3"/>
  <c r="F94" i="3"/>
  <c r="F96" i="3"/>
  <c r="F14" i="3"/>
  <c r="F17" i="3"/>
  <c r="F18" i="3"/>
  <c r="F19" i="3"/>
  <c r="F20" i="3"/>
  <c r="F21" i="3"/>
  <c r="F23" i="3"/>
  <c r="F24" i="3"/>
  <c r="F25" i="3"/>
  <c r="F26" i="3"/>
  <c r="F30" i="3"/>
  <c r="F31" i="3"/>
  <c r="F32" i="3"/>
  <c r="F33" i="3"/>
  <c r="F34" i="3"/>
  <c r="F35" i="3"/>
  <c r="H42" i="3"/>
  <c r="F113" i="3"/>
  <c r="F114" i="3"/>
  <c r="F115" i="3"/>
  <c r="F44" i="3"/>
  <c r="F45" i="3"/>
  <c r="F46" i="3"/>
  <c r="F51" i="3"/>
  <c r="F52" i="3"/>
  <c r="F54" i="3"/>
  <c r="F55" i="3"/>
  <c r="F57" i="3"/>
  <c r="F58" i="3"/>
  <c r="F59" i="3"/>
  <c r="F60" i="3"/>
  <c r="F61" i="3"/>
  <c r="F63" i="3"/>
  <c r="F64" i="3"/>
  <c r="F65" i="3"/>
  <c r="F66" i="3"/>
  <c r="F67" i="3"/>
  <c r="F69" i="3"/>
  <c r="F70" i="3"/>
  <c r="F71" i="3"/>
  <c r="F72" i="3"/>
  <c r="F76" i="3"/>
  <c r="F77" i="3"/>
  <c r="F79" i="3"/>
  <c r="F83" i="3"/>
  <c r="F84" i="3"/>
  <c r="F86" i="3"/>
  <c r="F87" i="3"/>
  <c r="F88" i="3"/>
  <c r="F89" i="3"/>
  <c r="F90" i="3"/>
  <c r="F91" i="3"/>
  <c r="F92" i="3"/>
  <c r="F93" i="3"/>
  <c r="F108" i="3"/>
  <c r="F109" i="3"/>
  <c r="H111" i="3"/>
  <c r="H112" i="3"/>
  <c r="F116" i="3"/>
  <c r="F118" i="3"/>
  <c r="F119" i="3"/>
  <c r="F120" i="3"/>
  <c r="F121" i="3"/>
  <c r="F7" i="3"/>
  <c r="K44" i="1"/>
  <c r="J44" i="1"/>
  <c r="K26" i="1"/>
  <c r="J26" i="1" s="1"/>
  <c r="J21" i="1"/>
  <c r="J17" i="1"/>
  <c r="K12" i="1"/>
  <c r="J12" i="1"/>
  <c r="J10" i="1"/>
  <c r="J6" i="1"/>
  <c r="J5" i="1"/>
  <c r="K3" i="1"/>
  <c r="J3" i="1"/>
  <c r="I48" i="1"/>
  <c r="I51" i="1" s="1"/>
  <c r="F48" i="1"/>
  <c r="F51" i="1" s="1"/>
  <c r="F12" i="1"/>
  <c r="G12" i="1"/>
  <c r="G48" i="1" s="1"/>
  <c r="G51" i="1" s="1"/>
  <c r="F7" i="1"/>
  <c r="D49" i="1"/>
  <c r="E48" i="1" s="1"/>
  <c r="E50" i="1" s="1"/>
  <c r="D48" i="1"/>
  <c r="D21" i="1"/>
  <c r="D36" i="1"/>
  <c r="D35" i="1"/>
  <c r="D13" i="1"/>
  <c r="D24" i="1"/>
  <c r="D7" i="1"/>
  <c r="D30" i="1"/>
  <c r="D40" i="1"/>
  <c r="D28" i="1"/>
  <c r="D43" i="1"/>
  <c r="D44" i="1"/>
  <c r="D45" i="1"/>
  <c r="D46" i="1"/>
  <c r="D47" i="1"/>
  <c r="D39" i="1"/>
  <c r="D16" i="1"/>
  <c r="D38" i="1"/>
  <c r="D15" i="1"/>
  <c r="D5" i="1"/>
  <c r="D12" i="1"/>
  <c r="E11" i="1" s="1"/>
  <c r="D34" i="1"/>
  <c r="D33" i="1"/>
  <c r="D32" i="1"/>
  <c r="D31" i="1"/>
  <c r="D27" i="1"/>
  <c r="D9" i="1"/>
  <c r="D10" i="1"/>
  <c r="D42" i="1"/>
  <c r="D6" i="1"/>
  <c r="D17" i="1"/>
  <c r="D18" i="1"/>
  <c r="D19" i="1"/>
  <c r="D22" i="1"/>
  <c r="D23" i="1"/>
  <c r="D26" i="1"/>
  <c r="D3" i="1"/>
  <c r="E2" i="1" s="1"/>
  <c r="G48" i="3" l="1"/>
  <c r="G107" i="3"/>
  <c r="G79" i="3"/>
  <c r="G28" i="3"/>
  <c r="G5" i="3"/>
  <c r="G16" i="3"/>
  <c r="E25" i="1"/>
  <c r="J48" i="1"/>
  <c r="J51" i="1" s="1"/>
  <c r="E41" i="1"/>
  <c r="H48" i="1"/>
  <c r="H51" i="1" s="1"/>
  <c r="K48" i="1"/>
  <c r="K51" i="1" s="1"/>
  <c r="E14" i="1"/>
  <c r="E20" i="1"/>
  <c r="E29" i="1"/>
  <c r="E37" i="1"/>
  <c r="E8" i="1"/>
  <c r="D51" i="1"/>
  <c r="E4" i="1"/>
  <c r="E51" i="1" l="1"/>
  <c r="D50" i="1"/>
</calcChain>
</file>

<file path=xl/sharedStrings.xml><?xml version="1.0" encoding="utf-8"?>
<sst xmlns="http://schemas.openxmlformats.org/spreadsheetml/2006/main" count="370" uniqueCount="281">
  <si>
    <t>GRANDE SALLE</t>
  </si>
  <si>
    <t>PETITE SALLE</t>
  </si>
  <si>
    <t>LT</t>
  </si>
  <si>
    <t>AUDIO SPAT</t>
  </si>
  <si>
    <t>Bilan Thermique  BTU</t>
  </si>
  <si>
    <t>Bilan Electrique W</t>
  </si>
  <si>
    <t>AMADEUS (256 C4 + 16 SUB + WFS HD
+ HOLO + AMPLIS)</t>
  </si>
  <si>
    <t>32 Amplis</t>
  </si>
  <si>
    <t>VIDEO</t>
  </si>
  <si>
    <t>Serveur Vioso</t>
  </si>
  <si>
    <t>Datapath</t>
  </si>
  <si>
    <t>VP x 10</t>
  </si>
  <si>
    <t>VR</t>
  </si>
  <si>
    <t>Varjo</t>
  </si>
  <si>
    <t>PC VR</t>
  </si>
  <si>
    <t>LIGHTS</t>
  </si>
  <si>
    <t>LED STRIP</t>
  </si>
  <si>
    <t>Light CTRL + Tablettes</t>
  </si>
  <si>
    <t>AUDIO PROGRAM ET CONTROL</t>
  </si>
  <si>
    <t>KVM</t>
  </si>
  <si>
    <t xml:space="preserve">Monitor Control </t>
  </si>
  <si>
    <t>MAC PRO</t>
  </si>
  <si>
    <t>Interface dante</t>
  </si>
  <si>
    <t>RIO</t>
  </si>
  <si>
    <t>DATA COM</t>
  </si>
  <si>
    <t>WStationData</t>
  </si>
  <si>
    <t>Caméras</t>
  </si>
  <si>
    <t>MoCap</t>
  </si>
  <si>
    <t>Capteur, mic, etc</t>
  </si>
  <si>
    <t>NETWORK</t>
  </si>
  <si>
    <t>Switch Core</t>
  </si>
  <si>
    <t>SWITCHES ACCESS</t>
  </si>
  <si>
    <t>INSTALLATION</t>
  </si>
  <si>
    <t>CABLAGE ET BAIES</t>
  </si>
  <si>
    <t>Passage de câbles étanches (800 câbles 1cm)</t>
  </si>
  <si>
    <t>BAIES LT</t>
  </si>
  <si>
    <t>Lignes HP</t>
  </si>
  <si>
    <t>CAT7</t>
  </si>
  <si>
    <t>FO</t>
  </si>
  <si>
    <t xml:space="preserve">CFO </t>
  </si>
  <si>
    <t>ARMOIRE</t>
  </si>
  <si>
    <t>ECRANS ET STRUCTURE</t>
  </si>
  <si>
    <t>Ecrans magnétiques</t>
  </si>
  <si>
    <t xml:space="preserve">Structure </t>
  </si>
  <si>
    <t xml:space="preserve">Accès travail hauteur </t>
  </si>
  <si>
    <t>PLANCHER VIBRANT</t>
  </si>
  <si>
    <t>Wstation MoV</t>
  </si>
  <si>
    <t>Caillebotis</t>
  </si>
  <si>
    <t>Amplis Mov</t>
  </si>
  <si>
    <t>8 amplis</t>
  </si>
  <si>
    <t>Mover + rotule</t>
  </si>
  <si>
    <t>Support + ressort</t>
  </si>
  <si>
    <t>Montage</t>
  </si>
  <si>
    <t xml:space="preserve">TRAITEMENT ACOUSTIQUE </t>
  </si>
  <si>
    <t>DIEDRES</t>
  </si>
  <si>
    <t>U</t>
  </si>
  <si>
    <t>QTE</t>
  </si>
  <si>
    <t>PUHT €</t>
  </si>
  <si>
    <t>PTHT €</t>
  </si>
  <si>
    <t>SOUS TOTAL BASE HT €</t>
  </si>
  <si>
    <t>SOUS-TOTAL PSE HT€</t>
  </si>
  <si>
    <t>Ens</t>
  </si>
  <si>
    <t>ml</t>
  </si>
  <si>
    <t>ens</t>
  </si>
  <si>
    <t xml:space="preserve">Ens </t>
  </si>
  <si>
    <t>m2</t>
  </si>
  <si>
    <t>m3</t>
  </si>
  <si>
    <t>TOTAL HT €</t>
  </si>
  <si>
    <t>M²</t>
  </si>
  <si>
    <t>STRUCTURE HAUTE PRIMAIRE SCENOGRAPHIQUE</t>
  </si>
  <si>
    <t>Structure métallique posée</t>
  </si>
  <si>
    <t>SILENT BLOCS DE SUPPORT</t>
  </si>
  <si>
    <t>MANCHONS ABSORBANTS</t>
  </si>
  <si>
    <t>Lisses Métalliques amovibles</t>
  </si>
  <si>
    <t>cerces de fixation hautes</t>
  </si>
  <si>
    <t>Plateforme de travail en hauteur sécurisée</t>
  </si>
  <si>
    <t xml:space="preserve"> ELEMENTS TRIANGULAIRE CAILLEBOTIS</t>
  </si>
  <si>
    <t>Activateurs</t>
  </si>
  <si>
    <t>Platines/Rotules d'accrochage</t>
  </si>
  <si>
    <t>Pieds supports</t>
  </si>
  <si>
    <t>Tubes de rigidifiaction et d'espacement</t>
  </si>
  <si>
    <t>Plancher fixe périphériques</t>
  </si>
  <si>
    <t>Amplification des activateurs</t>
  </si>
  <si>
    <t xml:space="preserve"> Liaisons haut-parleur</t>
  </si>
  <si>
    <t>Station audio de pilotage</t>
  </si>
  <si>
    <t>Enceintes large bande 4''</t>
  </si>
  <si>
    <t xml:space="preserve"> Lyre amortie pour enceinte 4''</t>
  </si>
  <si>
    <t>Pieds support pour enceintes sous plancher</t>
  </si>
  <si>
    <t>Enceintes de grave</t>
  </si>
  <si>
    <t xml:space="preserve">Amplification </t>
  </si>
  <si>
    <t>Liaisons Haut -parleur</t>
  </si>
  <si>
    <t>Lyre amortie pour enceinte 4''</t>
  </si>
  <si>
    <t xml:space="preserve"> Liaisons Haut -parleur</t>
  </si>
  <si>
    <t>Barre de transducteurs intégrés</t>
  </si>
  <si>
    <t>CAPTATION ACTIVE</t>
  </si>
  <si>
    <t>Microphones</t>
  </si>
  <si>
    <t>Multipaires audio</t>
  </si>
  <si>
    <t>GESTION ET CONTRÔLE</t>
  </si>
  <si>
    <t xml:space="preserve"> Processeur de spatialisation</t>
  </si>
  <si>
    <t>Station de travail audio</t>
  </si>
  <si>
    <t>Interface audio numérique analogique</t>
  </si>
  <si>
    <t xml:space="preserve"> Cadres métalliques</t>
  </si>
  <si>
    <t>Elements unitaires de passage de câble étanche</t>
  </si>
  <si>
    <t>Armoires de protection</t>
  </si>
  <si>
    <t>Armoire local A</t>
  </si>
  <si>
    <t xml:space="preserve"> Armoire Local B</t>
  </si>
  <si>
    <t>Lignes d'alimentation</t>
  </si>
  <si>
    <t xml:space="preserve"> Lignes Local A</t>
  </si>
  <si>
    <t xml:space="preserve"> Lignes Local B</t>
  </si>
  <si>
    <t>Lignes CAT7</t>
  </si>
  <si>
    <t>Lignes USB-C</t>
  </si>
  <si>
    <t>Equipements de la salle de contrôle</t>
  </si>
  <si>
    <t>Terminaux KVM pour toutes les stations</t>
  </si>
  <si>
    <t xml:space="preserve"> Ecrans LED 26''</t>
  </si>
  <si>
    <t xml:space="preserve"> Enceintes amplifiées de monitoring</t>
  </si>
  <si>
    <t xml:space="preserve"> Installation et paramétrage</t>
  </si>
  <si>
    <t xml:space="preserve"> Liaisons Fibre optique</t>
  </si>
  <si>
    <t xml:space="preserve"> Commutateur cœur de réseau</t>
  </si>
  <si>
    <t xml:space="preserve"> Commutateurs access</t>
  </si>
  <si>
    <t>Configuration et paramétrage</t>
  </si>
  <si>
    <t>cadres metalliques</t>
  </si>
  <si>
    <t xml:space="preserve"> Elements unitaires</t>
  </si>
  <si>
    <t>Projecteur PANEL LED couleur</t>
  </si>
  <si>
    <t>Processeur de contrôle</t>
  </si>
  <si>
    <t>interface tactile de contrôle</t>
  </si>
  <si>
    <t xml:space="preserve"> Videoprojecteurs</t>
  </si>
  <si>
    <t xml:space="preserve"> système d'accroche avec panneaux absornat / reflechissant</t>
  </si>
  <si>
    <t xml:space="preserve"> serveurs video informatique clients</t>
  </si>
  <si>
    <t>serveur informatique master</t>
  </si>
  <si>
    <t xml:space="preserve"> Logiciels et licences</t>
  </si>
  <si>
    <t>Convertissueurs NDI/HDMI</t>
  </si>
  <si>
    <t>commutateur 10Gb</t>
  </si>
  <si>
    <t>Installation et parametrage</t>
  </si>
  <si>
    <t>Ecran 10m</t>
  </si>
  <si>
    <t xml:space="preserve"> Ecran 5m</t>
  </si>
  <si>
    <t>commandes</t>
  </si>
  <si>
    <t>Videoprojecteurs</t>
  </si>
  <si>
    <t>Logiciels et licences</t>
  </si>
  <si>
    <t xml:space="preserve"> Installation et parametrage</t>
  </si>
  <si>
    <t xml:space="preserve"> Station de traitement des datas</t>
  </si>
  <si>
    <t>Realite virtuelle et augmentée</t>
  </si>
  <si>
    <t xml:space="preserve"> masques de réalité virtuelle</t>
  </si>
  <si>
    <t>station de travail pour réalité virtuelle</t>
  </si>
  <si>
    <t>Absorption murs et plafonds</t>
  </si>
  <si>
    <t xml:space="preserve"> Diedres</t>
  </si>
  <si>
    <t>structure porteuse au plafond</t>
  </si>
  <si>
    <t>absorption au sol</t>
  </si>
  <si>
    <t>EQUIP 01 STRUCTURE METALLIQUE</t>
  </si>
  <si>
    <t>3.1</t>
  </si>
  <si>
    <t>3.1.1</t>
  </si>
  <si>
    <t>3.1.2</t>
  </si>
  <si>
    <t>3.1.3</t>
  </si>
  <si>
    <t>3.2</t>
  </si>
  <si>
    <t>3.2.1</t>
  </si>
  <si>
    <t>3.2.3</t>
  </si>
  <si>
    <t>3.2.2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</si>
  <si>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</si>
  <si>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</si>
  <si>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</si>
  <si>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</si>
  <si>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</si>
  <si>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</si>
  <si>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</si>
  <si>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</si>
  <si>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</si>
  <si>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</si>
  <si>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EQUIP 03 SONORISATION SPATIALISEE</t>
  </si>
  <si>
    <t>Installation Ambiphonique 10ème ordre</t>
  </si>
  <si>
    <t>5.1</t>
  </si>
  <si>
    <t>5.1.1</t>
  </si>
  <si>
    <t>6.1.1</t>
  </si>
  <si>
    <t>5.1.2</t>
  </si>
  <si>
    <t>5.1.3</t>
  </si>
  <si>
    <t>5.1.4</t>
  </si>
  <si>
    <t>5.1.5</t>
  </si>
  <si>
    <t>5.1.6</t>
  </si>
  <si>
    <t>5.2</t>
  </si>
  <si>
    <t>5.2.1</t>
  </si>
  <si>
    <t>5.2.2</t>
  </si>
  <si>
    <t>5.2.3</t>
  </si>
  <si>
    <t>5.2.4</t>
  </si>
  <si>
    <t>5.3</t>
  </si>
  <si>
    <t>5.3.1</t>
  </si>
  <si>
    <t>5.4</t>
  </si>
  <si>
    <t>5.4.1</t>
  </si>
  <si>
    <t>5.4.2</t>
  </si>
  <si>
    <t>8.1</t>
  </si>
  <si>
    <t>6.1</t>
  </si>
  <si>
    <t>6.1.1.1</t>
  </si>
  <si>
    <t>6.1.1.2</t>
  </si>
  <si>
    <t>6.1.2</t>
  </si>
  <si>
    <t>6.1.2.1</t>
  </si>
  <si>
    <t>6.1.2.2</t>
  </si>
  <si>
    <t>6.1.3</t>
  </si>
  <si>
    <t>6.1.3.1</t>
  </si>
  <si>
    <t>6.1.3.2</t>
  </si>
  <si>
    <t>6.1.4</t>
  </si>
  <si>
    <t>6.1.8</t>
  </si>
  <si>
    <t>6.1.5</t>
  </si>
  <si>
    <t>6.1.6</t>
  </si>
  <si>
    <t>6.1.7</t>
  </si>
  <si>
    <t>6.1.7.1</t>
  </si>
  <si>
    <t>6.1.7.2</t>
  </si>
  <si>
    <t>6.1.7.3</t>
  </si>
  <si>
    <t>6.1.7.4</t>
  </si>
  <si>
    <t>Console compact monitiring</t>
  </si>
  <si>
    <t>6.2</t>
  </si>
  <si>
    <t>6.2.1</t>
  </si>
  <si>
    <t>6.2.2</t>
  </si>
  <si>
    <t>6.2.3</t>
  </si>
  <si>
    <t>6.2.4</t>
  </si>
  <si>
    <t>6.3</t>
  </si>
  <si>
    <t>6.4</t>
  </si>
  <si>
    <t>6.4.1</t>
  </si>
  <si>
    <t>6.4.2</t>
  </si>
  <si>
    <t>7.1</t>
  </si>
  <si>
    <t>7.2</t>
  </si>
  <si>
    <t>7.3</t>
  </si>
  <si>
    <t>7.4</t>
  </si>
  <si>
    <t>7.5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</si>
  <si>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</si>
  <si>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</si>
  <si>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</si>
  <si>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</si>
  <si>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</si>
  <si>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</si>
  <si>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</si>
  <si>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</si>
  <si>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</si>
  <si>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</si>
  <si>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</si>
  <si>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</si>
  <si>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</si>
  <si>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</si>
  <si>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</si>
  <si>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</si>
  <si>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</si>
  <si>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</si>
  <si>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</si>
  <si>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8.2</t>
  </si>
  <si>
    <t>8.3</t>
  </si>
  <si>
    <t>8.3.1</t>
  </si>
  <si>
    <t>8.3.2</t>
  </si>
  <si>
    <t>EQUIP 07 TRAITEMENT ACOUSTIQUE</t>
  </si>
  <si>
    <t>9.1</t>
  </si>
  <si>
    <t>9.2</t>
  </si>
  <si>
    <t>9.3</t>
  </si>
  <si>
    <t>EQUIPEMENTS PROJECTION VIDEO 3  FACES 10m x 4m</t>
  </si>
  <si>
    <t>Convertisseurs NDI/HDMI</t>
  </si>
  <si>
    <t>Ecran 5m</t>
  </si>
  <si>
    <t>7.5.11</t>
  </si>
  <si>
    <t>Lisses droites</t>
  </si>
  <si>
    <t>STRUCTURES HAUTES SECONDAIRES POUR EQUIPEMENTS LUMIERE ET VIDEO</t>
  </si>
  <si>
    <t>8.4</t>
  </si>
  <si>
    <t>8.4.1</t>
  </si>
  <si>
    <t>8.4.2</t>
  </si>
  <si>
    <t>EQUIP 04 CFO CFA PROCESS POUR AUDIO,MESURES,PLANCHER VIBRANT, ECLAIRAGE ET VIDEO</t>
  </si>
  <si>
    <t>5.4.3</t>
  </si>
  <si>
    <t>système d'accroche avec panneaux absorbant / reflechissant</t>
  </si>
  <si>
    <t>EQUIP 02 PLANCHER VIBRANT</t>
  </si>
  <si>
    <t>Grande chambre</t>
  </si>
  <si>
    <t>Passages de câbles étanches</t>
  </si>
  <si>
    <t>Boitiers de Connexion</t>
  </si>
  <si>
    <t xml:space="preserve"> Réseau internet Protocol</t>
  </si>
  <si>
    <t>Baies 42U</t>
  </si>
  <si>
    <t>Petite chambre</t>
  </si>
  <si>
    <t xml:space="preserve"> Passage de câbles étanches</t>
  </si>
  <si>
    <t>Installationt WFS - PSE 1</t>
  </si>
  <si>
    <t>Ligne WFS Haute densité - PSE 1</t>
  </si>
  <si>
    <t>EQUIP 05 SYSTÈME INTERCATIF ET CONTRÔLE DE LA LUMIERE</t>
  </si>
  <si>
    <t>Projecteurs cyclo Led couleurs - PSE 2</t>
  </si>
  <si>
    <t xml:space="preserve"> EQUIPEMENTS PROJECTION VIDEO 1 FACE 5m x 4m - PSE 3</t>
  </si>
  <si>
    <t>PSE 2 + PSE 3</t>
  </si>
  <si>
    <t>PSE 1</t>
  </si>
  <si>
    <t>PSE 2</t>
  </si>
  <si>
    <t>PSE 3</t>
  </si>
  <si>
    <t>PSE 4</t>
  </si>
  <si>
    <t xml:space="preserve">EQUIP 06 SYSTÈME DE CAPTURE DE MOUVEMENT </t>
  </si>
  <si>
    <t>Système  MOCAP</t>
  </si>
  <si>
    <t>PRISM Salle multisensorielle - DECOMPOSITION DU PRIX GLOBAL ET FORFAITAIRE - DPGF</t>
  </si>
  <si>
    <t>Vérif : F = G+H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</si>
</sst>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scheme val="minor"/>
    </font>
    <font>
      <sz val="11"/>
      <color theme="1"/>
      <name val="Aptos Narrow"/>
      <scheme val="minor"/>
    </font>
    <font>
      <i/>
      <sz val="11"/>
      <color theme="1"/>
      <name val="Aptos Narrow"/>
      <scheme val="minor"/>
    </font>
    <font>
      <b/>
      <u/>
      <sz val="16"/>
      <color theme="1"/>
      <name val="Aptos Narrow"/>
      <scheme val="minor"/>
    </font>
    <font>
      <b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44" fontId="0" fillId="0" borderId="0" xfId="1" applyFont="1"/>
    <xf numFmtId="0" fontId="3" fillId="0" borderId="0" xfId="0" applyFont="1"/>
    <xf numFmtId="0" fontId="2" fillId="0" borderId="1" xfId="0" applyFont="1" applyBorder="1"/>
    <xf numFmtId="44" fontId="0" fillId="0" borderId="1" xfId="1" applyFont="1" applyBorder="1"/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wrapText="1"/>
    </xf>
    <xf numFmtId="0" fontId="3" fillId="0" borderId="1" xfId="0" applyFont="1" applyBorder="1"/>
    <xf numFmtId="44" fontId="3" fillId="0" borderId="1" xfId="1" applyFont="1" applyBorder="1"/>
    <xf numFmtId="44" fontId="3" fillId="0" borderId="1" xfId="0" applyNumberFormat="1" applyFont="1" applyBorder="1"/>
    <xf numFmtId="0" fontId="2" fillId="0" borderId="0" xfId="0" applyFont="1"/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4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44" fontId="0" fillId="2" borderId="1" xfId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4" fontId="0" fillId="2" borderId="1" xfId="1" applyFont="1" applyFill="1" applyBorder="1"/>
    <xf numFmtId="0" fontId="5" fillId="2" borderId="1" xfId="0" applyFont="1" applyFill="1" applyBorder="1"/>
    <xf numFmtId="0" fontId="0" fillId="0" borderId="2" xfId="0" applyBorder="1"/>
    <xf numFmtId="44" fontId="2" fillId="2" borderId="1" xfId="0" applyNumberFormat="1" applyFont="1" applyFill="1" applyBorder="1"/>
    <xf numFmtId="0" fontId="8" fillId="0" borderId="1" xfId="0" applyFont="1" applyBorder="1"/>
    <xf numFmtId="44" fontId="7" fillId="0" borderId="1" xfId="1" applyFont="1" applyBorder="1" applyAlignment="1">
      <alignment horizontal="center"/>
    </xf>
    <xf numFmtId="44" fontId="2" fillId="2" borderId="1" xfId="1" applyFont="1" applyFill="1" applyBorder="1"/>
    <xf numFmtId="44" fontId="5" fillId="2" borderId="1" xfId="1" applyFont="1" applyFill="1" applyBorder="1"/>
    <xf numFmtId="0" fontId="5" fillId="0" borderId="1" xfId="0" applyFont="1" applyFill="1" applyBorder="1"/>
    <xf numFmtId="44" fontId="0" fillId="0" borderId="1" xfId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4" fontId="0" fillId="0" borderId="1" xfId="1" applyFont="1" applyFill="1" applyBorder="1"/>
    <xf numFmtId="0" fontId="0" fillId="0" borderId="1" xfId="0" applyFill="1" applyBorder="1"/>
    <xf numFmtId="44" fontId="5" fillId="0" borderId="1" xfId="1" applyFont="1" applyFill="1" applyBorder="1"/>
    <xf numFmtId="0" fontId="8" fillId="2" borderId="1" xfId="0" applyFont="1" applyFill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8" fillId="3" borderId="1" xfId="0" applyFont="1" applyFill="1" applyBorder="1"/>
    <xf numFmtId="44" fontId="0" fillId="3" borderId="1" xfId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4" fontId="0" fillId="3" borderId="1" xfId="1" applyFont="1" applyFill="1" applyBorder="1"/>
    <xf numFmtId="0" fontId="0" fillId="3" borderId="1" xfId="0" applyFill="1" applyBorder="1"/>
    <xf numFmtId="0" fontId="9" fillId="3" borderId="1" xfId="0" applyFont="1" applyFill="1" applyBorder="1"/>
    <xf numFmtId="0" fontId="2" fillId="3" borderId="0" xfId="0" applyFont="1" applyFill="1" applyAlignment="1">
      <alignment horizontal="center"/>
    </xf>
    <xf numFmtId="0" fontId="2" fillId="4" borderId="1" xfId="0" applyFont="1" applyFill="1" applyBorder="1"/>
    <xf numFmtId="44" fontId="2" fillId="4" borderId="1" xfId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4" fontId="2" fillId="4" borderId="1" xfId="1" applyFont="1" applyFill="1" applyBorder="1"/>
    <xf numFmtId="44" fontId="2" fillId="4" borderId="1" xfId="0" applyNumberFormat="1" applyFont="1" applyFill="1" applyBorder="1"/>
    <xf numFmtId="0" fontId="10" fillId="0" borderId="0" xfId="0" applyFont="1"/>
    <xf numFmtId="0" fontId="2" fillId="0" borderId="3" xfId="0" applyFont="1" applyBorder="1"/>
    <xf numFmtId="0" fontId="2" fillId="4" borderId="2" xfId="0" applyFont="1" applyFill="1" applyBorder="1"/>
    <xf numFmtId="0" fontId="8" fillId="0" borderId="2" xfId="0" applyFont="1" applyBorder="1"/>
    <xf numFmtId="0" fontId="8" fillId="3" borderId="2" xfId="0" applyFont="1" applyFill="1" applyBorder="1"/>
    <xf numFmtId="0" fontId="8" fillId="2" borderId="2" xfId="0" applyFont="1" applyFill="1" applyBorder="1"/>
    <xf numFmtId="0" fontId="0" fillId="2" borderId="2" xfId="0" applyFill="1" applyBorder="1"/>
    <xf numFmtId="0" fontId="0" fillId="0" borderId="2" xfId="0" applyFill="1" applyBorder="1"/>
    <xf numFmtId="0" fontId="11" fillId="5" borderId="4" xfId="0" applyFont="1" applyFill="1" applyBorder="1"/>
    <xf numFmtId="0" fontId="11" fillId="5" borderId="1" xfId="0" applyFont="1" applyFill="1" applyBorder="1"/>
    <xf numFmtId="44" fontId="11" fillId="5" borderId="1" xfId="1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44" fontId="11" fillId="5" borderId="1" xfId="1" applyFont="1" applyFill="1" applyBorder="1"/>
    <xf numFmtId="44" fontId="11" fillId="5" borderId="1" xfId="0" applyNumberFormat="1" applyFont="1" applyFill="1" applyBorder="1"/>
    <xf numFmtId="44" fontId="9" fillId="0" borderId="0" xfId="1" applyFont="1" applyAlignment="1">
      <alignment horizontal="right"/>
    </xf>
    <xf numFmtId="44" fontId="0" fillId="0" borderId="0" xfId="0" applyNumberFormat="1"/>
    <xf numFmtId="44" fontId="0" fillId="3" borderId="1" xfId="0" applyNumberForma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microsoft.com/office/2017/06/relationships/rdRichValueStructure" Target="richData/rdrichvaluestructure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22/10/relationships/richValueRel" Target="richData/richValueRel.xml"/><Relationship Id="rId5" Type="http://schemas.openxmlformats.org/officeDocument/2006/relationships/sharedStrings" Target="sharedStrings.xml"/><Relationship Id="rId10" Type="http://schemas.microsoft.com/office/2017/06/relationships/rdRichValue" Target="richData/rdrichvalue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opLeftCell="A15" zoomScaleNormal="100" workbookViewId="0">
      <selection activeCell="B58" sqref="B58"/>
    </sheetView>
  </sheetViews>
  <sheetFormatPr baseColWidth="10" defaultColWidth="8.75" defaultRowHeight="14.25"/>
  <cols>
    <col min="1" max="1" width="37.5" customWidth="1"/>
    <col min="2" max="2" width="17.5" style="1" customWidth="1"/>
    <col min="3" max="3" width="8.75" customWidth="1"/>
    <col min="4" max="4" width="22.5" customWidth="1"/>
    <col min="5" max="5" width="27.25" customWidth="1"/>
    <col min="6" max="6" width="19.875" bestFit="1" customWidth="1"/>
    <col min="7" max="7" width="17" bestFit="1" customWidth="1"/>
    <col min="8" max="8" width="19.875" bestFit="1" customWidth="1"/>
    <col min="9" max="9" width="17" bestFit="1" customWidth="1"/>
    <col min="10" max="10" width="19.875" bestFit="1" customWidth="1"/>
    <col min="11" max="11" width="17" bestFit="1" customWidth="1"/>
  </cols>
  <sheetData>
    <row r="1" spans="1:11" ht="15">
      <c r="F1" s="18" t="s">
        <v>0</v>
      </c>
      <c r="G1" s="18"/>
      <c r="H1" s="18" t="s">
        <v>1</v>
      </c>
      <c r="I1" s="18"/>
      <c r="J1" s="18" t="s">
        <v>2</v>
      </c>
      <c r="K1" s="18"/>
    </row>
    <row r="2" spans="1:11" ht="15">
      <c r="A2" s="3" t="s">
        <v>3</v>
      </c>
      <c r="B2" s="4"/>
      <c r="C2" s="5"/>
      <c r="D2" s="5"/>
      <c r="E2" s="6">
        <f>D3</f>
        <v>450000</v>
      </c>
      <c r="F2" t="s">
        <v>4</v>
      </c>
      <c r="G2" t="s">
        <v>5</v>
      </c>
      <c r="H2" t="s">
        <v>4</v>
      </c>
      <c r="I2" t="s">
        <v>5</v>
      </c>
      <c r="J2" t="s">
        <v>4</v>
      </c>
      <c r="K2" t="s">
        <v>5</v>
      </c>
    </row>
    <row r="3" spans="1:11" ht="28.5">
      <c r="A3" s="7" t="s">
        <v>6</v>
      </c>
      <c r="B3" s="4">
        <v>450000</v>
      </c>
      <c r="C3" s="5">
        <v>1</v>
      </c>
      <c r="D3" s="6">
        <f>B3*C3</f>
        <v>450000</v>
      </c>
      <c r="E3" s="5" t="s">
        <v>7</v>
      </c>
      <c r="J3">
        <f>1300*32</f>
        <v>41600</v>
      </c>
      <c r="K3">
        <f>1400*32</f>
        <v>44800</v>
      </c>
    </row>
    <row r="4" spans="1:11" ht="15">
      <c r="A4" s="3" t="s">
        <v>8</v>
      </c>
      <c r="B4" s="4"/>
      <c r="C4" s="5"/>
      <c r="D4" s="6"/>
      <c r="E4" s="6">
        <f>SUM(D5:D7)</f>
        <v>76000</v>
      </c>
    </row>
    <row r="5" spans="1:11">
      <c r="A5" s="5" t="s">
        <v>9</v>
      </c>
      <c r="B5" s="4">
        <v>8000</v>
      </c>
      <c r="C5" s="5">
        <v>1</v>
      </c>
      <c r="D5" s="6">
        <f>B5*C5</f>
        <v>8000</v>
      </c>
      <c r="E5" s="5"/>
      <c r="J5">
        <f>800*3.41</f>
        <v>2728</v>
      </c>
      <c r="K5">
        <v>800</v>
      </c>
    </row>
    <row r="6" spans="1:11">
      <c r="A6" s="5" t="s">
        <v>10</v>
      </c>
      <c r="B6" s="4">
        <v>2000</v>
      </c>
      <c r="C6" s="5">
        <v>4</v>
      </c>
      <c r="D6" s="6">
        <f>B6*C6</f>
        <v>8000</v>
      </c>
      <c r="E6" s="5"/>
      <c r="J6">
        <f>800*3.41</f>
        <v>2728</v>
      </c>
      <c r="K6">
        <v>800</v>
      </c>
    </row>
    <row r="7" spans="1:11">
      <c r="A7" s="5" t="s">
        <v>11</v>
      </c>
      <c r="B7" s="4">
        <v>6000</v>
      </c>
      <c r="C7" s="5">
        <v>10</v>
      </c>
      <c r="D7" s="6">
        <f t="shared" ref="D7:D49" si="0">B7*C7</f>
        <v>60000</v>
      </c>
      <c r="E7" s="5"/>
      <c r="F7">
        <f>1300*10</f>
        <v>13000</v>
      </c>
      <c r="G7">
        <v>4000</v>
      </c>
    </row>
    <row r="8" spans="1:11" ht="15">
      <c r="A8" s="3" t="s">
        <v>12</v>
      </c>
      <c r="B8" s="4"/>
      <c r="C8" s="5"/>
      <c r="D8" s="6"/>
      <c r="E8" s="6">
        <f>SUM(D9:D10)</f>
        <v>26000</v>
      </c>
    </row>
    <row r="9" spans="1:11">
      <c r="A9" s="5" t="s">
        <v>13</v>
      </c>
      <c r="B9" s="4">
        <v>5000</v>
      </c>
      <c r="C9" s="5">
        <v>2</v>
      </c>
      <c r="D9" s="6">
        <f t="shared" si="0"/>
        <v>10000</v>
      </c>
      <c r="E9" s="5"/>
    </row>
    <row r="10" spans="1:11">
      <c r="A10" s="5" t="s">
        <v>14</v>
      </c>
      <c r="B10" s="4">
        <v>8000</v>
      </c>
      <c r="C10" s="5">
        <v>2</v>
      </c>
      <c r="D10" s="6">
        <f t="shared" si="0"/>
        <v>16000</v>
      </c>
      <c r="E10" s="5"/>
      <c r="J10">
        <f>800*3.41</f>
        <v>2728</v>
      </c>
      <c r="K10">
        <v>800</v>
      </c>
    </row>
    <row r="11" spans="1:11" ht="15">
      <c r="A11" s="3" t="s">
        <v>15</v>
      </c>
      <c r="B11" s="4"/>
      <c r="C11" s="5"/>
      <c r="D11" s="6"/>
      <c r="E11" s="6">
        <f>SUM(D12:D13)</f>
        <v>39000</v>
      </c>
    </row>
    <row r="12" spans="1:11">
      <c r="A12" s="5" t="s">
        <v>16</v>
      </c>
      <c r="B12" s="4">
        <v>1500</v>
      </c>
      <c r="C12" s="5">
        <v>24</v>
      </c>
      <c r="D12" s="6">
        <f>B12*C12</f>
        <v>36000</v>
      </c>
      <c r="E12" s="5"/>
      <c r="F12">
        <f>G12*3.41</f>
        <v>9820.8000000000011</v>
      </c>
      <c r="G12">
        <f>24*120</f>
        <v>2880</v>
      </c>
      <c r="J12">
        <f>K12*3.41</f>
        <v>9820.8000000000011</v>
      </c>
      <c r="K12">
        <f>24*120</f>
        <v>2880</v>
      </c>
    </row>
    <row r="13" spans="1:11">
      <c r="A13" s="5" t="s">
        <v>17</v>
      </c>
      <c r="B13" s="4">
        <v>3000</v>
      </c>
      <c r="C13" s="5">
        <v>1</v>
      </c>
      <c r="D13" s="6">
        <f t="shared" si="0"/>
        <v>3000</v>
      </c>
      <c r="E13" s="5"/>
    </row>
    <row r="14" spans="1:11" ht="15">
      <c r="A14" s="3" t="s">
        <v>18</v>
      </c>
      <c r="B14" s="4"/>
      <c r="C14" s="5"/>
      <c r="D14" s="6"/>
      <c r="E14" s="6">
        <f>SUM(D15:D19)</f>
        <v>29000</v>
      </c>
    </row>
    <row r="15" spans="1:11">
      <c r="A15" s="5" t="s">
        <v>19</v>
      </c>
      <c r="B15" s="4">
        <v>5000</v>
      </c>
      <c r="C15" s="5">
        <v>1</v>
      </c>
      <c r="D15" s="6">
        <f>B15*C15</f>
        <v>5000</v>
      </c>
      <c r="E15" s="5"/>
      <c r="J15">
        <v>200</v>
      </c>
      <c r="K15">
        <v>50</v>
      </c>
    </row>
    <row r="16" spans="1:11">
      <c r="A16" s="5" t="s">
        <v>20</v>
      </c>
      <c r="B16" s="4">
        <v>6000</v>
      </c>
      <c r="C16" s="5">
        <v>1</v>
      </c>
      <c r="D16" s="6">
        <f>B16*C16</f>
        <v>6000</v>
      </c>
      <c r="E16" s="5"/>
      <c r="J16">
        <v>1000</v>
      </c>
      <c r="K16">
        <v>300</v>
      </c>
    </row>
    <row r="17" spans="1:11">
      <c r="A17" s="5" t="s">
        <v>21</v>
      </c>
      <c r="B17" s="4">
        <v>10000</v>
      </c>
      <c r="C17" s="5">
        <v>1</v>
      </c>
      <c r="D17" s="6">
        <f t="shared" si="0"/>
        <v>10000</v>
      </c>
      <c r="E17" s="5"/>
      <c r="J17">
        <f>800*3.41</f>
        <v>2728</v>
      </c>
      <c r="K17">
        <v>800</v>
      </c>
    </row>
    <row r="18" spans="1:11">
      <c r="A18" s="5" t="s">
        <v>22</v>
      </c>
      <c r="B18" s="4">
        <v>3000</v>
      </c>
      <c r="C18" s="5">
        <v>1</v>
      </c>
      <c r="D18" s="6">
        <f t="shared" si="0"/>
        <v>3000</v>
      </c>
      <c r="E18" s="5"/>
    </row>
    <row r="19" spans="1:11">
      <c r="A19" s="5" t="s">
        <v>23</v>
      </c>
      <c r="B19" s="4">
        <v>5000</v>
      </c>
      <c r="C19" s="5">
        <v>1</v>
      </c>
      <c r="D19" s="6">
        <f t="shared" si="0"/>
        <v>5000</v>
      </c>
      <c r="E19" s="5"/>
    </row>
    <row r="20" spans="1:11" ht="15">
      <c r="A20" s="3" t="s">
        <v>24</v>
      </c>
      <c r="B20" s="4"/>
      <c r="C20" s="5"/>
      <c r="D20" s="6"/>
      <c r="E20" s="6">
        <f>SUM(D21:D24)</f>
        <v>25000</v>
      </c>
    </row>
    <row r="21" spans="1:11">
      <c r="A21" s="5" t="s">
        <v>25</v>
      </c>
      <c r="B21" s="4">
        <v>4000</v>
      </c>
      <c r="C21" s="5">
        <v>1</v>
      </c>
      <c r="D21" s="6">
        <f>B21*C21</f>
        <v>4000</v>
      </c>
      <c r="E21" s="5"/>
      <c r="J21">
        <f>800*3.41</f>
        <v>2728</v>
      </c>
      <c r="K21">
        <v>800</v>
      </c>
    </row>
    <row r="22" spans="1:11">
      <c r="A22" s="5" t="s">
        <v>26</v>
      </c>
      <c r="B22" s="4">
        <v>2000</v>
      </c>
      <c r="C22" s="5">
        <v>3</v>
      </c>
      <c r="D22" s="6">
        <f t="shared" si="0"/>
        <v>6000</v>
      </c>
      <c r="E22" s="5"/>
    </row>
    <row r="23" spans="1:11">
      <c r="A23" s="5" t="s">
        <v>27</v>
      </c>
      <c r="B23" s="4">
        <v>3000</v>
      </c>
      <c r="C23" s="5">
        <v>3</v>
      </c>
      <c r="D23" s="6">
        <f t="shared" si="0"/>
        <v>9000</v>
      </c>
      <c r="E23" s="5"/>
    </row>
    <row r="24" spans="1:11">
      <c r="A24" s="5" t="s">
        <v>28</v>
      </c>
      <c r="B24" s="4">
        <v>6000</v>
      </c>
      <c r="C24" s="5">
        <v>1</v>
      </c>
      <c r="D24" s="6">
        <f t="shared" si="0"/>
        <v>6000</v>
      </c>
      <c r="E24" s="5"/>
    </row>
    <row r="25" spans="1:11" ht="15">
      <c r="A25" s="3" t="s">
        <v>29</v>
      </c>
      <c r="B25" s="4"/>
      <c r="C25" s="5"/>
      <c r="D25" s="6"/>
      <c r="E25" s="6">
        <f>SUM(D26:D28)</f>
        <v>34000</v>
      </c>
    </row>
    <row r="26" spans="1:11">
      <c r="A26" s="5" t="s">
        <v>30</v>
      </c>
      <c r="B26" s="4">
        <v>8000</v>
      </c>
      <c r="C26" s="5">
        <v>1</v>
      </c>
      <c r="D26" s="6">
        <f t="shared" si="0"/>
        <v>8000</v>
      </c>
      <c r="E26" s="5"/>
      <c r="J26">
        <f>K26*3.41</f>
        <v>10230</v>
      </c>
      <c r="K26">
        <f>4*750</f>
        <v>3000</v>
      </c>
    </row>
    <row r="27" spans="1:11">
      <c r="A27" s="5" t="s">
        <v>31</v>
      </c>
      <c r="B27" s="4">
        <v>4000</v>
      </c>
      <c r="C27" s="5">
        <v>4</v>
      </c>
      <c r="D27" s="6">
        <f t="shared" si="0"/>
        <v>16000</v>
      </c>
      <c r="E27" s="5"/>
    </row>
    <row r="28" spans="1:11">
      <c r="A28" s="5" t="s">
        <v>32</v>
      </c>
      <c r="B28" s="4">
        <v>10000</v>
      </c>
      <c r="C28" s="5">
        <v>1</v>
      </c>
      <c r="D28" s="6">
        <f>B28*C28</f>
        <v>10000</v>
      </c>
      <c r="E28" s="5"/>
    </row>
    <row r="29" spans="1:11" ht="15">
      <c r="A29" s="3" t="s">
        <v>33</v>
      </c>
      <c r="B29" s="4"/>
      <c r="C29" s="5"/>
      <c r="D29" s="6"/>
      <c r="E29" s="6">
        <f>SUM(D30:D36)</f>
        <v>164200</v>
      </c>
    </row>
    <row r="30" spans="1:11">
      <c r="A30" s="5" t="s">
        <v>34</v>
      </c>
      <c r="B30" s="4">
        <v>10000</v>
      </c>
      <c r="C30" s="5">
        <v>1</v>
      </c>
      <c r="D30" s="6">
        <f>B30*C30</f>
        <v>10000</v>
      </c>
      <c r="E30" s="5"/>
    </row>
    <row r="31" spans="1:11">
      <c r="A31" s="5" t="s">
        <v>35</v>
      </c>
      <c r="B31" s="4">
        <v>12000</v>
      </c>
      <c r="C31" s="5">
        <v>4</v>
      </c>
      <c r="D31" s="6">
        <f t="shared" si="0"/>
        <v>48000</v>
      </c>
      <c r="E31" s="5"/>
    </row>
    <row r="32" spans="1:11">
      <c r="A32" s="5" t="s">
        <v>36</v>
      </c>
      <c r="B32" s="4">
        <v>200</v>
      </c>
      <c r="C32" s="5">
        <v>256</v>
      </c>
      <c r="D32" s="6">
        <f t="shared" si="0"/>
        <v>51200</v>
      </c>
      <c r="E32" s="5"/>
    </row>
    <row r="33" spans="1:11">
      <c r="A33" s="5" t="s">
        <v>37</v>
      </c>
      <c r="B33" s="4">
        <v>400</v>
      </c>
      <c r="C33" s="5">
        <v>100</v>
      </c>
      <c r="D33" s="6">
        <f t="shared" si="0"/>
        <v>40000</v>
      </c>
      <c r="E33" s="5"/>
    </row>
    <row r="34" spans="1:11">
      <c r="A34" s="5" t="s">
        <v>38</v>
      </c>
      <c r="B34" s="4">
        <v>1000</v>
      </c>
      <c r="C34" s="5">
        <v>8</v>
      </c>
      <c r="D34" s="6">
        <f t="shared" si="0"/>
        <v>8000</v>
      </c>
      <c r="E34" s="5"/>
    </row>
    <row r="35" spans="1:11">
      <c r="A35" s="5" t="s">
        <v>39</v>
      </c>
      <c r="B35" s="4">
        <v>200</v>
      </c>
      <c r="C35" s="5">
        <v>10</v>
      </c>
      <c r="D35" s="6">
        <f t="shared" si="0"/>
        <v>2000</v>
      </c>
      <c r="E35" s="5"/>
    </row>
    <row r="36" spans="1:11">
      <c r="A36" s="5" t="s">
        <v>40</v>
      </c>
      <c r="B36" s="4">
        <v>5000</v>
      </c>
      <c r="C36" s="5">
        <v>1</v>
      </c>
      <c r="D36" s="6">
        <f t="shared" si="0"/>
        <v>5000</v>
      </c>
      <c r="E36" s="5"/>
    </row>
    <row r="37" spans="1:11" ht="15">
      <c r="A37" s="3" t="s">
        <v>41</v>
      </c>
      <c r="B37" s="4"/>
      <c r="C37" s="5"/>
      <c r="D37" s="6"/>
      <c r="E37" s="6">
        <f>SUM(D38:D40)</f>
        <v>60000</v>
      </c>
    </row>
    <row r="38" spans="1:11">
      <c r="A38" s="5" t="s">
        <v>42</v>
      </c>
      <c r="B38" s="4">
        <v>15000</v>
      </c>
      <c r="C38" s="5">
        <v>1</v>
      </c>
      <c r="D38" s="6">
        <f t="shared" si="0"/>
        <v>15000</v>
      </c>
      <c r="E38" s="5"/>
    </row>
    <row r="39" spans="1:11">
      <c r="A39" s="5" t="s">
        <v>43</v>
      </c>
      <c r="B39" s="4">
        <v>40000</v>
      </c>
      <c r="C39" s="5">
        <v>1</v>
      </c>
      <c r="D39" s="6">
        <f t="shared" si="0"/>
        <v>40000</v>
      </c>
      <c r="E39" s="5"/>
    </row>
    <row r="40" spans="1:11">
      <c r="A40" s="5" t="s">
        <v>44</v>
      </c>
      <c r="B40" s="4">
        <v>5000</v>
      </c>
      <c r="C40" s="5">
        <v>1</v>
      </c>
      <c r="D40" s="6">
        <f>B40*C40</f>
        <v>5000</v>
      </c>
      <c r="E40" s="5"/>
    </row>
    <row r="41" spans="1:11" ht="15">
      <c r="A41" s="3" t="s">
        <v>45</v>
      </c>
      <c r="B41" s="4"/>
      <c r="C41" s="5"/>
      <c r="D41" s="6"/>
      <c r="E41" s="6">
        <f>SUM(D42:D47)</f>
        <v>182020</v>
      </c>
    </row>
    <row r="42" spans="1:11">
      <c r="A42" s="5" t="s">
        <v>46</v>
      </c>
      <c r="B42" s="4">
        <v>4000</v>
      </c>
      <c r="C42" s="5">
        <v>1</v>
      </c>
      <c r="D42" s="6">
        <f>B42*C42</f>
        <v>4000</v>
      </c>
      <c r="E42" s="5"/>
    </row>
    <row r="43" spans="1:11">
      <c r="A43" s="5" t="s">
        <v>47</v>
      </c>
      <c r="B43" s="4">
        <v>180</v>
      </c>
      <c r="C43" s="5">
        <v>95</v>
      </c>
      <c r="D43" s="6">
        <f t="shared" si="0"/>
        <v>17100</v>
      </c>
      <c r="E43" s="5"/>
    </row>
    <row r="44" spans="1:11">
      <c r="A44" s="5" t="s">
        <v>48</v>
      </c>
      <c r="B44" s="4">
        <v>32000</v>
      </c>
      <c r="C44" s="5">
        <v>1</v>
      </c>
      <c r="D44" s="6">
        <f t="shared" si="0"/>
        <v>32000</v>
      </c>
      <c r="E44" s="5" t="s">
        <v>49</v>
      </c>
      <c r="J44">
        <f>1300*8</f>
        <v>10400</v>
      </c>
      <c r="K44">
        <f>1400*8</f>
        <v>11200</v>
      </c>
    </row>
    <row r="45" spans="1:11">
      <c r="A45" s="5" t="s">
        <v>50</v>
      </c>
      <c r="B45" s="4">
        <v>1500</v>
      </c>
      <c r="C45" s="5">
        <v>64</v>
      </c>
      <c r="D45" s="6">
        <f t="shared" si="0"/>
        <v>96000</v>
      </c>
      <c r="E45" s="5"/>
    </row>
    <row r="46" spans="1:11">
      <c r="A46" s="5" t="s">
        <v>51</v>
      </c>
      <c r="B46" s="4">
        <v>280</v>
      </c>
      <c r="C46" s="5">
        <v>64</v>
      </c>
      <c r="D46" s="6">
        <f t="shared" si="0"/>
        <v>17920</v>
      </c>
      <c r="E46" s="5"/>
    </row>
    <row r="47" spans="1:11">
      <c r="A47" s="5" t="s">
        <v>52</v>
      </c>
      <c r="B47" s="4">
        <v>15000</v>
      </c>
      <c r="C47" s="5">
        <v>1</v>
      </c>
      <c r="D47" s="6">
        <f t="shared" si="0"/>
        <v>15000</v>
      </c>
      <c r="E47" s="5"/>
    </row>
    <row r="48" spans="1:11" ht="15">
      <c r="A48" s="3" t="s">
        <v>53</v>
      </c>
      <c r="B48" s="4"/>
      <c r="C48" s="5"/>
      <c r="D48" s="6">
        <f t="shared" si="0"/>
        <v>0</v>
      </c>
      <c r="E48" s="6">
        <f>D49</f>
        <v>350000</v>
      </c>
      <c r="F48">
        <f t="shared" ref="F48:K48" si="1">SUM(F3:F47)</f>
        <v>22820.800000000003</v>
      </c>
      <c r="G48">
        <f t="shared" si="1"/>
        <v>6880</v>
      </c>
      <c r="H48">
        <f t="shared" si="1"/>
        <v>0</v>
      </c>
      <c r="I48">
        <f t="shared" si="1"/>
        <v>0</v>
      </c>
      <c r="J48">
        <f t="shared" si="1"/>
        <v>86890.8</v>
      </c>
      <c r="K48">
        <f t="shared" si="1"/>
        <v>66230</v>
      </c>
    </row>
    <row r="49" spans="1:11" hidden="1">
      <c r="A49" s="5" t="s">
        <v>54</v>
      </c>
      <c r="B49" s="4">
        <v>350000</v>
      </c>
      <c r="C49" s="5">
        <v>1</v>
      </c>
      <c r="D49" s="6">
        <f t="shared" si="0"/>
        <v>350000</v>
      </c>
      <c r="E49" s="5"/>
    </row>
    <row r="50" spans="1:11" hidden="1">
      <c r="A50" s="5"/>
      <c r="B50" s="4"/>
      <c r="C50" s="5"/>
      <c r="D50" s="6">
        <f ca="1">SUM(D42:D50)</f>
        <v>0</v>
      </c>
      <c r="E50" s="6">
        <f>SUM(E48:E49)</f>
        <v>350000</v>
      </c>
    </row>
    <row r="51" spans="1:11" s="2" customFormat="1" ht="15">
      <c r="A51" s="8"/>
      <c r="B51" s="9"/>
      <c r="C51" s="8"/>
      <c r="D51" s="10">
        <f>SUM(D2:D49)</f>
        <v>1435220</v>
      </c>
      <c r="E51" s="10">
        <f>SUM(E2:E48)</f>
        <v>1435220</v>
      </c>
      <c r="F51" s="2">
        <f t="shared" ref="F51:K51" si="2">F48*1.2</f>
        <v>27384.960000000003</v>
      </c>
      <c r="G51" s="2">
        <f t="shared" si="2"/>
        <v>8256</v>
      </c>
      <c r="H51" s="2">
        <f t="shared" si="2"/>
        <v>0</v>
      </c>
      <c r="I51" s="2">
        <f t="shared" si="2"/>
        <v>0</v>
      </c>
      <c r="J51" s="2">
        <f t="shared" si="2"/>
        <v>104268.96</v>
      </c>
      <c r="K51" s="2">
        <f t="shared" si="2"/>
        <v>79476</v>
      </c>
    </row>
    <row r="55" spans="1:11">
      <c r="A55" s="5"/>
      <c r="B55" s="4"/>
      <c r="C55" s="5"/>
      <c r="D55" s="6"/>
    </row>
  </sheetData>
  <mergeCells count="3">
    <mergeCell ref="F1:G1"/>
    <mergeCell ref="H1:I1"/>
    <mergeCell ref="J1:K1"/>
  </mergeCells>
  <pageMargins left="0.7" right="0.7" top="0.75" bottom="0.75" header="0.3" footer="0.3"/>
  <pageSetup paperSize="9" orientation="portrait" r:id="rId1"/>
  <headerFooter>
    <oddHeader>&amp;CCNRS PRISM
CHIFFRAGE EQUIPEMENTS APS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4685B-C5A1-4951-A20F-892A689338C1}">
  <sheetPr>
    <pageSetUpPr fitToPage="1"/>
  </sheetPr>
  <dimension ref="A1:I126"/>
  <sheetViews>
    <sheetView tabSelected="1" zoomScale="85" zoomScaleNormal="85" zoomScalePageLayoutView="70" workbookViewId="0">
      <selection activeCell="J14" sqref="J14"/>
    </sheetView>
  </sheetViews>
  <sheetFormatPr baseColWidth="10" defaultColWidth="11.5" defaultRowHeight="14.25"/>
  <cols>
    <col min="2" max="2" width="87.25" customWidth="1"/>
    <col min="3" max="3" width="10.875" style="12"/>
    <col min="4" max="4" width="10.875" style="13"/>
    <col min="5" max="5" width="21.875" style="1" customWidth="1"/>
    <col min="6" max="6" width="31.5" style="1" customWidth="1"/>
    <col min="7" max="8" width="24.75" customWidth="1"/>
  </cols>
  <sheetData>
    <row r="1" spans="1:8" ht="20.25">
      <c r="A1" s="53" t="s">
        <v>279</v>
      </c>
    </row>
    <row r="4" spans="1:8" s="11" customFormat="1" ht="15">
      <c r="A4" s="54"/>
      <c r="B4" s="3"/>
      <c r="C4" s="14" t="s">
        <v>55</v>
      </c>
      <c r="D4" s="15" t="s">
        <v>56</v>
      </c>
      <c r="E4" s="14" t="s">
        <v>57</v>
      </c>
      <c r="F4" s="14" t="s">
        <v>58</v>
      </c>
      <c r="G4" s="3" t="s">
        <v>59</v>
      </c>
      <c r="H4" s="3" t="s">
        <v>60</v>
      </c>
    </row>
    <row r="5" spans="1:8" s="11" customFormat="1" ht="15">
      <c r="A5" s="55">
        <v>3</v>
      </c>
      <c r="B5" s="48" t="s">
        <v>147</v>
      </c>
      <c r="C5" s="49"/>
      <c r="D5" s="50"/>
      <c r="E5" s="51"/>
      <c r="F5" s="51"/>
      <c r="G5" s="52">
        <f>SUM(F7:F14)</f>
        <v>0</v>
      </c>
      <c r="H5" s="52"/>
    </row>
    <row r="6" spans="1:8">
      <c r="A6" s="56" t="s">
        <v>148</v>
      </c>
      <c r="B6" s="27" t="s">
        <v>69</v>
      </c>
      <c r="C6" s="16"/>
      <c r="D6" s="17"/>
      <c r="E6" s="4"/>
      <c r="F6" s="4"/>
      <c r="G6" s="5"/>
      <c r="H6" s="5"/>
    </row>
    <row r="7" spans="1:8">
      <c r="A7" s="25" t="s">
        <v>149</v>
      </c>
      <c r="B7" s="5" t="s">
        <v>70</v>
      </c>
      <c r="C7" s="16" t="s">
        <v>61</v>
      </c>
      <c r="D7" s="17">
        <v>1</v>
      </c>
      <c r="E7" s="4"/>
      <c r="F7" s="4">
        <f>D7*E7</f>
        <v>0</v>
      </c>
      <c r="G7" s="5"/>
      <c r="H7" s="5"/>
    </row>
    <row r="8" spans="1:8">
      <c r="A8" s="25" t="s">
        <v>150</v>
      </c>
      <c r="B8" s="5" t="s">
        <v>71</v>
      </c>
      <c r="C8" s="16" t="s">
        <v>55</v>
      </c>
      <c r="D8" s="17">
        <v>10</v>
      </c>
      <c r="E8" s="4"/>
      <c r="F8" s="4">
        <f t="shared" ref="F8:F60" si="0">D8*E8</f>
        <v>0</v>
      </c>
      <c r="G8" s="5"/>
      <c r="H8" s="5"/>
    </row>
    <row r="9" spans="1:8">
      <c r="A9" s="25" t="s">
        <v>151</v>
      </c>
      <c r="B9" s="5" t="s">
        <v>72</v>
      </c>
      <c r="C9" s="16" t="s">
        <v>62</v>
      </c>
      <c r="D9" s="17">
        <v>150</v>
      </c>
      <c r="E9" s="4"/>
      <c r="F9" s="4">
        <f t="shared" si="0"/>
        <v>0</v>
      </c>
      <c r="G9" s="5"/>
      <c r="H9" s="5"/>
    </row>
    <row r="10" spans="1:8">
      <c r="A10" s="25" t="s">
        <v>152</v>
      </c>
      <c r="B10" s="5" t="s">
        <v>252</v>
      </c>
      <c r="C10" s="16"/>
      <c r="D10" s="17"/>
      <c r="E10" s="4"/>
      <c r="F10" s="4">
        <f t="shared" si="0"/>
        <v>0</v>
      </c>
      <c r="G10" s="5"/>
      <c r="H10" s="5"/>
    </row>
    <row r="11" spans="1:8">
      <c r="A11" s="25" t="s">
        <v>153</v>
      </c>
      <c r="B11" s="5" t="s">
        <v>73</v>
      </c>
      <c r="C11" s="16" t="s">
        <v>62</v>
      </c>
      <c r="D11" s="17">
        <v>100</v>
      </c>
      <c r="E11" s="4"/>
      <c r="F11" s="4">
        <f t="shared" si="0"/>
        <v>0</v>
      </c>
      <c r="G11" s="5"/>
      <c r="H11" s="5"/>
    </row>
    <row r="12" spans="1:8">
      <c r="A12" s="25" t="s">
        <v>155</v>
      </c>
      <c r="B12" s="5" t="s">
        <v>74</v>
      </c>
      <c r="C12" s="16" t="s">
        <v>62</v>
      </c>
      <c r="D12" s="17">
        <v>30</v>
      </c>
      <c r="E12" s="4"/>
      <c r="F12" s="4">
        <f t="shared" si="0"/>
        <v>0</v>
      </c>
      <c r="G12" s="5"/>
      <c r="H12" s="5"/>
    </row>
    <row r="13" spans="1:8">
      <c r="A13" s="25" t="s">
        <v>154</v>
      </c>
      <c r="B13" s="5" t="s">
        <v>251</v>
      </c>
      <c r="C13" s="16" t="s">
        <v>62</v>
      </c>
      <c r="D13" s="17">
        <v>23</v>
      </c>
      <c r="E13" s="4"/>
      <c r="F13" s="4">
        <f t="shared" si="0"/>
        <v>0</v>
      </c>
      <c r="G13" s="5"/>
      <c r="H13" s="5"/>
    </row>
    <row r="14" spans="1:8">
      <c r="A14" s="25" t="s">
        <v>154</v>
      </c>
      <c r="B14" s="5" t="s">
        <v>75</v>
      </c>
      <c r="C14" s="16" t="s">
        <v>55</v>
      </c>
      <c r="D14" s="17">
        <v>1</v>
      </c>
      <c r="E14" s="4"/>
      <c r="F14" s="4">
        <f>D14*E14</f>
        <v>0</v>
      </c>
      <c r="G14" s="5"/>
      <c r="H14" s="5"/>
    </row>
    <row r="15" spans="1:8">
      <c r="A15" s="25"/>
      <c r="B15" s="5"/>
      <c r="C15" s="16"/>
      <c r="D15" s="17"/>
      <c r="E15" s="4"/>
      <c r="F15" s="4"/>
      <c r="G15" s="5"/>
      <c r="H15" s="5"/>
    </row>
    <row r="16" spans="1:8" s="11" customFormat="1" ht="15">
      <c r="A16" s="55">
        <v>4</v>
      </c>
      <c r="B16" s="48" t="s">
        <v>259</v>
      </c>
      <c r="C16" s="49"/>
      <c r="D16" s="50"/>
      <c r="E16" s="51"/>
      <c r="F16" s="51"/>
      <c r="G16" s="52">
        <f>SUM(F17:F26)</f>
        <v>0</v>
      </c>
      <c r="H16" s="52"/>
    </row>
    <row r="17" spans="1:9">
      <c r="A17" s="56" t="s">
        <v>156</v>
      </c>
      <c r="B17" s="27" t="s">
        <v>76</v>
      </c>
      <c r="C17" s="16" t="s">
        <v>55</v>
      </c>
      <c r="D17" s="17">
        <v>95</v>
      </c>
      <c r="E17" s="4"/>
      <c r="F17" s="4">
        <f t="shared" si="0"/>
        <v>0</v>
      </c>
      <c r="G17" s="5"/>
      <c r="H17" s="5"/>
    </row>
    <row r="18" spans="1:9">
      <c r="A18" s="25" t="s">
        <v>157</v>
      </c>
      <c r="B18" s="5" t="s">
        <v>77</v>
      </c>
      <c r="C18" s="16" t="s">
        <v>55</v>
      </c>
      <c r="D18" s="17">
        <v>65</v>
      </c>
      <c r="E18" s="4"/>
      <c r="F18" s="4">
        <f t="shared" si="0"/>
        <v>0</v>
      </c>
      <c r="G18" s="5"/>
      <c r="H18" s="5"/>
    </row>
    <row r="19" spans="1:9">
      <c r="A19" s="25" t="s">
        <v>158</v>
      </c>
      <c r="B19" s="5" t="s">
        <v>78</v>
      </c>
      <c r="C19" s="16" t="s">
        <v>61</v>
      </c>
      <c r="D19" s="17">
        <v>65</v>
      </c>
      <c r="E19" s="4"/>
      <c r="F19" s="4">
        <f t="shared" si="0"/>
        <v>0</v>
      </c>
      <c r="G19" s="5"/>
      <c r="H19" s="5"/>
    </row>
    <row r="20" spans="1:9">
      <c r="A20" s="25" t="s">
        <v>159</v>
      </c>
      <c r="B20" s="5" t="s">
        <v>79</v>
      </c>
      <c r="C20" s="16" t="s">
        <v>61</v>
      </c>
      <c r="D20" s="17">
        <v>63</v>
      </c>
      <c r="E20" s="4"/>
      <c r="F20" s="4">
        <f t="shared" si="0"/>
        <v>0</v>
      </c>
      <c r="G20" s="5"/>
      <c r="H20" s="5"/>
    </row>
    <row r="21" spans="1:9">
      <c r="A21" s="25" t="s">
        <v>160</v>
      </c>
      <c r="B21" s="5" t="s">
        <v>80</v>
      </c>
      <c r="C21" s="16" t="s">
        <v>61</v>
      </c>
      <c r="D21" s="17">
        <v>40</v>
      </c>
      <c r="E21" s="4"/>
      <c r="F21" s="4">
        <f t="shared" si="0"/>
        <v>0</v>
      </c>
      <c r="G21" s="5"/>
      <c r="H21" s="5"/>
    </row>
    <row r="22" spans="1:9">
      <c r="A22" s="25" t="s">
        <v>161</v>
      </c>
      <c r="B22" s="5" t="s">
        <v>81</v>
      </c>
      <c r="C22" s="16" t="s">
        <v>68</v>
      </c>
      <c r="D22" s="17">
        <v>30</v>
      </c>
      <c r="E22" s="4"/>
      <c r="F22" s="4">
        <f t="shared" si="0"/>
        <v>0</v>
      </c>
      <c r="G22" s="5"/>
      <c r="H22" s="5"/>
    </row>
    <row r="23" spans="1:9">
      <c r="A23" s="25" t="s">
        <v>162</v>
      </c>
      <c r="B23" s="5" t="s">
        <v>82</v>
      </c>
      <c r="C23" s="16" t="s">
        <v>61</v>
      </c>
      <c r="D23" s="17">
        <v>8</v>
      </c>
      <c r="E23" s="4"/>
      <c r="F23" s="4">
        <f t="shared" si="0"/>
        <v>0</v>
      </c>
      <c r="G23" s="5"/>
      <c r="H23" s="5"/>
    </row>
    <row r="24" spans="1:9">
      <c r="A24" s="25" t="s">
        <v>163</v>
      </c>
      <c r="B24" s="5" t="s">
        <v>83</v>
      </c>
      <c r="C24" s="16" t="s">
        <v>61</v>
      </c>
      <c r="D24" s="17">
        <v>65</v>
      </c>
      <c r="E24" s="4"/>
      <c r="F24" s="4">
        <f t="shared" si="0"/>
        <v>0</v>
      </c>
      <c r="G24" s="5"/>
      <c r="H24" s="5"/>
    </row>
    <row r="25" spans="1:9">
      <c r="A25" s="25" t="s">
        <v>164</v>
      </c>
      <c r="B25" s="5" t="s">
        <v>84</v>
      </c>
      <c r="C25" s="16" t="s">
        <v>61</v>
      </c>
      <c r="D25" s="17">
        <v>1</v>
      </c>
      <c r="E25" s="4"/>
      <c r="F25" s="4">
        <f t="shared" si="0"/>
        <v>0</v>
      </c>
      <c r="G25" s="5"/>
      <c r="H25" s="5"/>
    </row>
    <row r="26" spans="1:9">
      <c r="A26" s="25" t="s">
        <v>165</v>
      </c>
      <c r="B26" s="5" t="s">
        <v>52</v>
      </c>
      <c r="C26" s="16" t="s">
        <v>61</v>
      </c>
      <c r="D26" s="17">
        <v>1</v>
      </c>
      <c r="E26" s="4"/>
      <c r="F26" s="4">
        <f t="shared" si="0"/>
        <v>0</v>
      </c>
      <c r="G26" s="5"/>
      <c r="H26" s="5"/>
    </row>
    <row r="27" spans="1:9">
      <c r="A27" s="25"/>
      <c r="B27" s="5"/>
      <c r="C27" s="16"/>
      <c r="D27" s="17"/>
      <c r="E27" s="4"/>
      <c r="F27" s="4"/>
      <c r="G27" s="5"/>
      <c r="H27" s="5"/>
    </row>
    <row r="28" spans="1:9" s="11" customFormat="1" ht="15">
      <c r="A28" s="55">
        <v>5</v>
      </c>
      <c r="B28" s="48" t="s">
        <v>166</v>
      </c>
      <c r="C28" s="49"/>
      <c r="D28" s="50"/>
      <c r="E28" s="51"/>
      <c r="F28" s="51"/>
      <c r="G28" s="52">
        <f>SUM(F30:F46)</f>
        <v>0</v>
      </c>
      <c r="H28" s="52">
        <f>+H36</f>
        <v>0</v>
      </c>
      <c r="I28" s="11" t="s">
        <v>273</v>
      </c>
    </row>
    <row r="29" spans="1:9">
      <c r="A29" s="56" t="s">
        <v>168</v>
      </c>
      <c r="B29" s="27" t="s">
        <v>167</v>
      </c>
      <c r="C29" s="16"/>
      <c r="D29" s="17"/>
      <c r="E29" s="4"/>
      <c r="F29" s="4"/>
      <c r="G29" s="5"/>
      <c r="H29" s="5"/>
    </row>
    <row r="30" spans="1:9">
      <c r="A30" s="56" t="s">
        <v>169</v>
      </c>
      <c r="B30" s="27" t="s">
        <v>85</v>
      </c>
      <c r="C30" s="16" t="s">
        <v>55</v>
      </c>
      <c r="D30" s="17">
        <f>110+20</f>
        <v>130</v>
      </c>
      <c r="E30" s="4"/>
      <c r="F30" s="4">
        <f t="shared" si="0"/>
        <v>0</v>
      </c>
      <c r="G30" s="5"/>
      <c r="H30" s="5"/>
      <c r="I30" s="38"/>
    </row>
    <row r="31" spans="1:9">
      <c r="A31" s="56" t="s">
        <v>171</v>
      </c>
      <c r="B31" s="27" t="s">
        <v>86</v>
      </c>
      <c r="C31" s="16" t="s">
        <v>55</v>
      </c>
      <c r="D31" s="17">
        <v>130</v>
      </c>
      <c r="E31" s="4"/>
      <c r="F31" s="4">
        <f t="shared" si="0"/>
        <v>0</v>
      </c>
      <c r="G31" s="5"/>
      <c r="H31" s="5"/>
      <c r="I31" s="38"/>
    </row>
    <row r="32" spans="1:9">
      <c r="A32" s="56" t="s">
        <v>172</v>
      </c>
      <c r="B32" s="27" t="s">
        <v>87</v>
      </c>
      <c r="C32" s="16" t="s">
        <v>55</v>
      </c>
      <c r="D32" s="17">
        <v>36</v>
      </c>
      <c r="E32" s="4"/>
      <c r="F32" s="4">
        <f t="shared" si="0"/>
        <v>0</v>
      </c>
      <c r="G32" s="5"/>
      <c r="H32" s="5"/>
      <c r="I32" s="38"/>
    </row>
    <row r="33" spans="1:9">
      <c r="A33" s="56" t="s">
        <v>173</v>
      </c>
      <c r="B33" s="27" t="s">
        <v>88</v>
      </c>
      <c r="C33" s="16" t="s">
        <v>55</v>
      </c>
      <c r="D33" s="17">
        <v>6</v>
      </c>
      <c r="E33" s="4"/>
      <c r="F33" s="4">
        <f t="shared" si="0"/>
        <v>0</v>
      </c>
      <c r="G33" s="5"/>
      <c r="H33" s="5"/>
      <c r="I33" s="38"/>
    </row>
    <row r="34" spans="1:9">
      <c r="A34" s="56" t="s">
        <v>174</v>
      </c>
      <c r="B34" s="27" t="s">
        <v>89</v>
      </c>
      <c r="C34" s="16" t="s">
        <v>61</v>
      </c>
      <c r="D34" s="17">
        <v>18</v>
      </c>
      <c r="E34" s="4"/>
      <c r="F34" s="4">
        <f t="shared" si="0"/>
        <v>0</v>
      </c>
      <c r="G34" s="5"/>
      <c r="H34" s="5"/>
      <c r="I34" s="38"/>
    </row>
    <row r="35" spans="1:9">
      <c r="A35" s="56" t="s">
        <v>175</v>
      </c>
      <c r="B35" s="27" t="s">
        <v>90</v>
      </c>
      <c r="C35" s="16" t="s">
        <v>61</v>
      </c>
      <c r="D35" s="17">
        <v>136</v>
      </c>
      <c r="E35" s="4"/>
      <c r="F35" s="4">
        <f t="shared" si="0"/>
        <v>0</v>
      </c>
      <c r="G35" s="5"/>
      <c r="H35" s="5"/>
      <c r="I35" s="38"/>
    </row>
    <row r="36" spans="1:9" ht="15">
      <c r="A36" s="57" t="s">
        <v>176</v>
      </c>
      <c r="B36" s="41" t="s">
        <v>267</v>
      </c>
      <c r="C36" s="42"/>
      <c r="D36" s="43"/>
      <c r="E36" s="44"/>
      <c r="F36" s="44"/>
      <c r="G36" s="45"/>
      <c r="H36" s="69">
        <f>SUM(H37:H42)</f>
        <v>0</v>
      </c>
      <c r="I36" s="47" t="s">
        <v>273</v>
      </c>
    </row>
    <row r="37" spans="1:9">
      <c r="A37" s="57" t="s">
        <v>177</v>
      </c>
      <c r="B37" s="46" t="s">
        <v>85</v>
      </c>
      <c r="C37" s="42" t="s">
        <v>55</v>
      </c>
      <c r="D37" s="43">
        <f>105-20</f>
        <v>85</v>
      </c>
      <c r="E37" s="44"/>
      <c r="F37" s="44">
        <f t="shared" ref="F37:F40" si="1">D37*E37</f>
        <v>0</v>
      </c>
      <c r="G37" s="45"/>
      <c r="H37" s="44">
        <f>D37*E37</f>
        <v>0</v>
      </c>
      <c r="I37" s="39"/>
    </row>
    <row r="38" spans="1:9">
      <c r="A38" s="57" t="s">
        <v>178</v>
      </c>
      <c r="B38" s="46" t="s">
        <v>91</v>
      </c>
      <c r="C38" s="42" t="s">
        <v>55</v>
      </c>
      <c r="D38" s="43">
        <v>85</v>
      </c>
      <c r="E38" s="44"/>
      <c r="F38" s="44">
        <f t="shared" si="1"/>
        <v>0</v>
      </c>
      <c r="G38" s="45"/>
      <c r="H38" s="44">
        <f>D38*E38</f>
        <v>0</v>
      </c>
      <c r="I38" s="39"/>
    </row>
    <row r="39" spans="1:9">
      <c r="A39" s="57" t="s">
        <v>179</v>
      </c>
      <c r="B39" s="46" t="s">
        <v>89</v>
      </c>
      <c r="C39" s="42" t="s">
        <v>61</v>
      </c>
      <c r="D39" s="43">
        <v>11</v>
      </c>
      <c r="E39" s="44"/>
      <c r="F39" s="44">
        <f t="shared" si="1"/>
        <v>0</v>
      </c>
      <c r="G39" s="45"/>
      <c r="H39" s="44">
        <f>D39*E39</f>
        <v>0</v>
      </c>
      <c r="I39" s="39"/>
    </row>
    <row r="40" spans="1:9">
      <c r="A40" s="57" t="s">
        <v>180</v>
      </c>
      <c r="B40" s="46" t="s">
        <v>92</v>
      </c>
      <c r="C40" s="42" t="s">
        <v>61</v>
      </c>
      <c r="D40" s="43">
        <v>85</v>
      </c>
      <c r="E40" s="44"/>
      <c r="F40" s="44">
        <f t="shared" si="1"/>
        <v>0</v>
      </c>
      <c r="G40" s="45"/>
      <c r="H40" s="44">
        <f>D40*E40</f>
        <v>0</v>
      </c>
      <c r="I40" s="39"/>
    </row>
    <row r="41" spans="1:9">
      <c r="A41" s="57" t="s">
        <v>181</v>
      </c>
      <c r="B41" s="41" t="s">
        <v>268</v>
      </c>
      <c r="C41" s="42"/>
      <c r="D41" s="43"/>
      <c r="E41" s="44"/>
      <c r="F41" s="44">
        <f>D41*E41</f>
        <v>0</v>
      </c>
      <c r="G41" s="45"/>
      <c r="H41" s="45"/>
      <c r="I41" s="40"/>
    </row>
    <row r="42" spans="1:9">
      <c r="A42" s="57" t="s">
        <v>182</v>
      </c>
      <c r="B42" s="46" t="s">
        <v>93</v>
      </c>
      <c r="C42" s="42" t="s">
        <v>61</v>
      </c>
      <c r="D42" s="43">
        <v>3</v>
      </c>
      <c r="E42" s="44"/>
      <c r="F42" s="44">
        <f>D42*E42</f>
        <v>0</v>
      </c>
      <c r="G42" s="45"/>
      <c r="H42" s="44">
        <f>D42*E42</f>
        <v>0</v>
      </c>
      <c r="I42" s="40"/>
    </row>
    <row r="43" spans="1:9">
      <c r="A43" s="25" t="s">
        <v>183</v>
      </c>
      <c r="B43" s="27" t="s">
        <v>97</v>
      </c>
      <c r="C43" s="16"/>
      <c r="D43" s="17"/>
      <c r="E43" s="4"/>
      <c r="F43" s="4"/>
      <c r="G43" s="5"/>
      <c r="H43" s="5"/>
    </row>
    <row r="44" spans="1:9">
      <c r="A44" s="25" t="s">
        <v>184</v>
      </c>
      <c r="B44" s="27" t="s">
        <v>98</v>
      </c>
      <c r="C44" s="16" t="s">
        <v>55</v>
      </c>
      <c r="D44" s="17">
        <v>1</v>
      </c>
      <c r="E44" s="4"/>
      <c r="F44" s="4">
        <f t="shared" si="0"/>
        <v>0</v>
      </c>
      <c r="G44" s="5"/>
      <c r="H44" s="5"/>
    </row>
    <row r="45" spans="1:9">
      <c r="A45" s="25" t="s">
        <v>185</v>
      </c>
      <c r="B45" s="27" t="s">
        <v>99</v>
      </c>
      <c r="C45" s="16" t="s">
        <v>61</v>
      </c>
      <c r="D45" s="17">
        <v>1</v>
      </c>
      <c r="E45" s="4"/>
      <c r="F45" s="4">
        <f t="shared" si="0"/>
        <v>0</v>
      </c>
      <c r="G45" s="5"/>
      <c r="H45" s="5"/>
    </row>
    <row r="46" spans="1:9">
      <c r="A46" s="25" t="s">
        <v>257</v>
      </c>
      <c r="B46" s="5" t="s">
        <v>100</v>
      </c>
      <c r="C46" s="16" t="s">
        <v>55</v>
      </c>
      <c r="D46" s="17">
        <v>2</v>
      </c>
      <c r="E46" s="4"/>
      <c r="F46" s="4">
        <f t="shared" si="0"/>
        <v>0</v>
      </c>
      <c r="G46" s="5"/>
      <c r="H46" s="5"/>
    </row>
    <row r="47" spans="1:9">
      <c r="A47" s="25"/>
      <c r="B47" s="5"/>
      <c r="C47" s="16"/>
      <c r="D47" s="17"/>
      <c r="E47" s="4"/>
      <c r="F47" s="4"/>
      <c r="G47" s="5"/>
      <c r="H47" s="5"/>
    </row>
    <row r="48" spans="1:9" s="11" customFormat="1" ht="15">
      <c r="A48" s="55">
        <v>6</v>
      </c>
      <c r="B48" s="48" t="s">
        <v>256</v>
      </c>
      <c r="C48" s="49"/>
      <c r="D48" s="50"/>
      <c r="E48" s="51"/>
      <c r="F48" s="51"/>
      <c r="G48" s="52">
        <f>SUM(F51:F77)</f>
        <v>0</v>
      </c>
      <c r="H48" s="52"/>
    </row>
    <row r="49" spans="1:8">
      <c r="A49" s="56" t="s">
        <v>187</v>
      </c>
      <c r="B49" s="27" t="s">
        <v>260</v>
      </c>
      <c r="C49" s="16"/>
      <c r="D49" s="17"/>
      <c r="E49" s="4"/>
      <c r="F49" s="4"/>
      <c r="G49" s="5"/>
      <c r="H49" s="5"/>
    </row>
    <row r="50" spans="1:8">
      <c r="A50" s="56" t="s">
        <v>170</v>
      </c>
      <c r="B50" s="27" t="s">
        <v>261</v>
      </c>
      <c r="C50" s="16"/>
      <c r="D50" s="17"/>
      <c r="E50" s="4"/>
      <c r="F50" s="4"/>
      <c r="G50" s="5"/>
      <c r="H50" s="5"/>
    </row>
    <row r="51" spans="1:8">
      <c r="A51" s="56" t="s">
        <v>188</v>
      </c>
      <c r="B51" s="27" t="s">
        <v>101</v>
      </c>
      <c r="C51" s="16" t="s">
        <v>61</v>
      </c>
      <c r="D51" s="17">
        <v>12</v>
      </c>
      <c r="E51" s="4"/>
      <c r="F51" s="4">
        <f t="shared" si="0"/>
        <v>0</v>
      </c>
      <c r="G51" s="5"/>
      <c r="H51" s="5"/>
    </row>
    <row r="52" spans="1:8">
      <c r="A52" s="56" t="s">
        <v>189</v>
      </c>
      <c r="B52" s="27" t="s">
        <v>102</v>
      </c>
      <c r="C52" s="16" t="s">
        <v>55</v>
      </c>
      <c r="D52" s="17">
        <v>500</v>
      </c>
      <c r="E52" s="4"/>
      <c r="F52" s="4">
        <f t="shared" si="0"/>
        <v>0</v>
      </c>
      <c r="G52" s="5"/>
      <c r="H52" s="5"/>
    </row>
    <row r="53" spans="1:8" ht="15">
      <c r="A53" s="56" t="s">
        <v>190</v>
      </c>
      <c r="B53" s="27" t="s">
        <v>103</v>
      </c>
      <c r="C53" s="28"/>
      <c r="D53" s="17"/>
      <c r="E53" s="4"/>
      <c r="F53" s="4"/>
      <c r="G53" s="5"/>
      <c r="H53" s="5"/>
    </row>
    <row r="54" spans="1:8">
      <c r="A54" s="56" t="s">
        <v>191</v>
      </c>
      <c r="B54" s="27" t="s">
        <v>104</v>
      </c>
      <c r="C54" s="16" t="s">
        <v>63</v>
      </c>
      <c r="D54" s="17">
        <v>1</v>
      </c>
      <c r="E54" s="4"/>
      <c r="F54" s="4">
        <f t="shared" si="0"/>
        <v>0</v>
      </c>
      <c r="G54" s="5"/>
      <c r="H54" s="5"/>
    </row>
    <row r="55" spans="1:8">
      <c r="A55" s="56" t="s">
        <v>192</v>
      </c>
      <c r="B55" s="27" t="s">
        <v>105</v>
      </c>
      <c r="C55" s="16" t="s">
        <v>61</v>
      </c>
      <c r="D55" s="17">
        <v>1</v>
      </c>
      <c r="E55" s="4"/>
      <c r="F55" s="4">
        <f t="shared" si="0"/>
        <v>0</v>
      </c>
      <c r="G55" s="5"/>
      <c r="H55" s="5"/>
    </row>
    <row r="56" spans="1:8">
      <c r="A56" s="56" t="s">
        <v>193</v>
      </c>
      <c r="B56" s="27" t="s">
        <v>106</v>
      </c>
      <c r="C56" s="16"/>
      <c r="D56" s="17"/>
      <c r="E56" s="4"/>
      <c r="F56" s="4"/>
      <c r="G56" s="5"/>
      <c r="H56" s="5"/>
    </row>
    <row r="57" spans="1:8">
      <c r="A57" s="56" t="s">
        <v>194</v>
      </c>
      <c r="B57" s="27" t="s">
        <v>107</v>
      </c>
      <c r="C57" s="16" t="s">
        <v>64</v>
      </c>
      <c r="D57" s="17">
        <v>12</v>
      </c>
      <c r="E57" s="4"/>
      <c r="F57" s="4">
        <f t="shared" si="0"/>
        <v>0</v>
      </c>
      <c r="G57" s="5"/>
      <c r="H57" s="5"/>
    </row>
    <row r="58" spans="1:8">
      <c r="A58" s="56" t="s">
        <v>195</v>
      </c>
      <c r="B58" s="27" t="s">
        <v>108</v>
      </c>
      <c r="C58" s="16" t="s">
        <v>61</v>
      </c>
      <c r="D58" s="17">
        <v>12</v>
      </c>
      <c r="E58" s="4"/>
      <c r="F58" s="4">
        <f t="shared" si="0"/>
        <v>0</v>
      </c>
      <c r="G58" s="5"/>
      <c r="H58" s="5"/>
    </row>
    <row r="59" spans="1:8">
      <c r="A59" s="56" t="s">
        <v>196</v>
      </c>
      <c r="B59" s="27" t="s">
        <v>109</v>
      </c>
      <c r="C59" s="16" t="s">
        <v>61</v>
      </c>
      <c r="D59" s="17">
        <v>58</v>
      </c>
      <c r="E59" s="4"/>
      <c r="F59" s="4">
        <f t="shared" si="0"/>
        <v>0</v>
      </c>
      <c r="G59" s="5"/>
      <c r="H59" s="5"/>
    </row>
    <row r="60" spans="1:8">
      <c r="A60" s="56" t="s">
        <v>198</v>
      </c>
      <c r="B60" s="27" t="s">
        <v>110</v>
      </c>
      <c r="C60" s="16" t="s">
        <v>64</v>
      </c>
      <c r="D60" s="17">
        <v>4</v>
      </c>
      <c r="E60" s="4"/>
      <c r="F60" s="4">
        <f t="shared" si="0"/>
        <v>0</v>
      </c>
      <c r="G60" s="5"/>
      <c r="H60" s="5"/>
    </row>
    <row r="61" spans="1:8">
      <c r="A61" s="56" t="s">
        <v>199</v>
      </c>
      <c r="B61" s="27" t="s">
        <v>262</v>
      </c>
      <c r="C61" s="16" t="s">
        <v>61</v>
      </c>
      <c r="D61" s="17">
        <v>30</v>
      </c>
      <c r="E61" s="4"/>
      <c r="F61" s="4">
        <f t="shared" ref="F61:F121" si="2">D61*E61</f>
        <v>0</v>
      </c>
      <c r="G61" s="5"/>
      <c r="H61" s="5"/>
    </row>
    <row r="62" spans="1:8">
      <c r="A62" s="56" t="s">
        <v>200</v>
      </c>
      <c r="B62" s="27" t="s">
        <v>111</v>
      </c>
      <c r="C62" s="16"/>
      <c r="D62" s="17"/>
      <c r="E62" s="4"/>
      <c r="F62" s="4"/>
      <c r="G62" s="5"/>
      <c r="H62" s="5"/>
    </row>
    <row r="63" spans="1:8">
      <c r="A63" s="56" t="s">
        <v>201</v>
      </c>
      <c r="B63" s="27" t="s">
        <v>112</v>
      </c>
      <c r="C63" s="16" t="s">
        <v>61</v>
      </c>
      <c r="D63" s="17">
        <v>1</v>
      </c>
      <c r="E63" s="4"/>
      <c r="F63" s="4">
        <f t="shared" si="2"/>
        <v>0</v>
      </c>
      <c r="G63" s="5"/>
      <c r="H63" s="5"/>
    </row>
    <row r="64" spans="1:8">
      <c r="A64" s="56" t="s">
        <v>202</v>
      </c>
      <c r="B64" s="27" t="s">
        <v>113</v>
      </c>
      <c r="C64" s="16" t="s">
        <v>61</v>
      </c>
      <c r="D64" s="17">
        <v>6</v>
      </c>
      <c r="E64" s="4"/>
      <c r="F64" s="4">
        <f t="shared" si="2"/>
        <v>0</v>
      </c>
      <c r="G64" s="5"/>
      <c r="H64" s="5"/>
    </row>
    <row r="65" spans="1:9">
      <c r="A65" s="56" t="s">
        <v>203</v>
      </c>
      <c r="B65" s="27" t="s">
        <v>205</v>
      </c>
      <c r="C65" s="16" t="s">
        <v>61</v>
      </c>
      <c r="D65" s="17">
        <v>1</v>
      </c>
      <c r="E65" s="4"/>
      <c r="F65" s="4">
        <f t="shared" si="2"/>
        <v>0</v>
      </c>
      <c r="G65" s="5"/>
      <c r="H65" s="5"/>
    </row>
    <row r="66" spans="1:9">
      <c r="A66" s="56" t="s">
        <v>204</v>
      </c>
      <c r="B66" s="27" t="s">
        <v>114</v>
      </c>
      <c r="C66" s="16" t="s">
        <v>61</v>
      </c>
      <c r="D66" s="17">
        <v>2</v>
      </c>
      <c r="E66" s="4"/>
      <c r="F66" s="4">
        <f t="shared" si="2"/>
        <v>0</v>
      </c>
      <c r="G66" s="5"/>
      <c r="H66" s="5"/>
    </row>
    <row r="67" spans="1:9">
      <c r="A67" s="56" t="s">
        <v>197</v>
      </c>
      <c r="B67" s="27" t="s">
        <v>115</v>
      </c>
      <c r="C67" s="16" t="s">
        <v>61</v>
      </c>
      <c r="D67" s="17">
        <v>1</v>
      </c>
      <c r="E67" s="4"/>
      <c r="F67" s="4">
        <f t="shared" si="2"/>
        <v>0</v>
      </c>
      <c r="G67" s="5"/>
      <c r="H67" s="5"/>
    </row>
    <row r="68" spans="1:9" ht="15">
      <c r="A68" s="56" t="s">
        <v>206</v>
      </c>
      <c r="B68" s="27" t="s">
        <v>263</v>
      </c>
      <c r="C68" s="28"/>
      <c r="D68" s="17"/>
      <c r="E68" s="4"/>
      <c r="F68" s="4"/>
      <c r="G68" s="5"/>
      <c r="H68" s="5"/>
    </row>
    <row r="69" spans="1:9">
      <c r="A69" s="56" t="s">
        <v>207</v>
      </c>
      <c r="B69" s="27" t="s">
        <v>116</v>
      </c>
      <c r="C69" s="16" t="s">
        <v>64</v>
      </c>
      <c r="D69" s="17">
        <v>2</v>
      </c>
      <c r="E69" s="4"/>
      <c r="F69" s="4">
        <f t="shared" si="2"/>
        <v>0</v>
      </c>
      <c r="G69" s="5"/>
      <c r="H69" s="5"/>
    </row>
    <row r="70" spans="1:9">
      <c r="A70" s="56" t="s">
        <v>208</v>
      </c>
      <c r="B70" s="27" t="s">
        <v>117</v>
      </c>
      <c r="C70" s="16" t="s">
        <v>55</v>
      </c>
      <c r="D70" s="17">
        <v>1</v>
      </c>
      <c r="E70" s="4"/>
      <c r="F70" s="4">
        <f t="shared" si="2"/>
        <v>0</v>
      </c>
      <c r="G70" s="5"/>
      <c r="H70" s="5"/>
    </row>
    <row r="71" spans="1:9">
      <c r="A71" s="56" t="s">
        <v>209</v>
      </c>
      <c r="B71" s="27" t="s">
        <v>118</v>
      </c>
      <c r="C71" s="16" t="s">
        <v>55</v>
      </c>
      <c r="D71" s="17">
        <v>4</v>
      </c>
      <c r="E71" s="4"/>
      <c r="F71" s="4">
        <f t="shared" si="2"/>
        <v>0</v>
      </c>
      <c r="G71" s="5"/>
      <c r="H71" s="5"/>
    </row>
    <row r="72" spans="1:9">
      <c r="A72" s="56" t="s">
        <v>210</v>
      </c>
      <c r="B72" s="27" t="s">
        <v>119</v>
      </c>
      <c r="C72" s="16" t="s">
        <v>64</v>
      </c>
      <c r="D72" s="17">
        <v>1</v>
      </c>
      <c r="E72" s="4"/>
      <c r="F72" s="4">
        <f t="shared" si="2"/>
        <v>0</v>
      </c>
      <c r="G72" s="5"/>
      <c r="H72" s="5"/>
    </row>
    <row r="73" spans="1:9">
      <c r="A73" s="56" t="s">
        <v>211</v>
      </c>
      <c r="B73" s="27" t="s">
        <v>264</v>
      </c>
      <c r="C73" s="16" t="s">
        <v>61</v>
      </c>
      <c r="D73" s="17">
        <v>4</v>
      </c>
      <c r="E73" s="4"/>
      <c r="F73" s="4">
        <f t="shared" si="2"/>
        <v>0</v>
      </c>
      <c r="G73" s="5"/>
      <c r="H73" s="5"/>
    </row>
    <row r="74" spans="1:9">
      <c r="A74" s="56" t="s">
        <v>212</v>
      </c>
      <c r="B74" s="27" t="s">
        <v>265</v>
      </c>
      <c r="C74" s="16"/>
      <c r="D74" s="17"/>
      <c r="E74" s="4"/>
      <c r="F74" s="4"/>
      <c r="G74" s="5"/>
      <c r="H74" s="5"/>
    </row>
    <row r="75" spans="1:9">
      <c r="A75" s="56" t="s">
        <v>213</v>
      </c>
      <c r="B75" s="27" t="s">
        <v>266</v>
      </c>
      <c r="C75" s="16"/>
      <c r="D75" s="17"/>
      <c r="E75" s="4"/>
      <c r="F75" s="4"/>
      <c r="G75" s="5"/>
      <c r="H75" s="5"/>
    </row>
    <row r="76" spans="1:9">
      <c r="A76" s="56" t="s">
        <v>213</v>
      </c>
      <c r="B76" s="27" t="s">
        <v>120</v>
      </c>
      <c r="C76" s="16" t="s">
        <v>64</v>
      </c>
      <c r="D76" s="17">
        <v>6</v>
      </c>
      <c r="E76" s="4"/>
      <c r="F76" s="4">
        <f t="shared" si="2"/>
        <v>0</v>
      </c>
      <c r="G76" s="5"/>
      <c r="H76" s="5"/>
    </row>
    <row r="77" spans="1:9">
      <c r="A77" s="25" t="s">
        <v>214</v>
      </c>
      <c r="B77" s="5" t="s">
        <v>121</v>
      </c>
      <c r="C77" s="16" t="s">
        <v>61</v>
      </c>
      <c r="D77" s="17">
        <v>200</v>
      </c>
      <c r="E77" s="4"/>
      <c r="F77" s="4">
        <f t="shared" si="2"/>
        <v>0</v>
      </c>
      <c r="G77" s="5"/>
      <c r="H77" s="5"/>
    </row>
    <row r="78" spans="1:9">
      <c r="A78" s="25"/>
      <c r="B78" s="5"/>
      <c r="C78" s="16"/>
      <c r="D78" s="17"/>
      <c r="E78" s="4"/>
      <c r="F78" s="4"/>
      <c r="G78" s="5"/>
      <c r="H78" s="5"/>
    </row>
    <row r="79" spans="1:9" s="11" customFormat="1" ht="15">
      <c r="A79" s="55">
        <v>7</v>
      </c>
      <c r="B79" s="48" t="s">
        <v>269</v>
      </c>
      <c r="C79" s="49"/>
      <c r="D79" s="50"/>
      <c r="E79" s="51"/>
      <c r="F79" s="51">
        <f t="shared" si="2"/>
        <v>0</v>
      </c>
      <c r="G79" s="52">
        <f>SUM(F82:F96)</f>
        <v>0</v>
      </c>
      <c r="H79" s="52">
        <f>+H81+H97</f>
        <v>0</v>
      </c>
      <c r="I79" s="11" t="s">
        <v>272</v>
      </c>
    </row>
    <row r="80" spans="1:9">
      <c r="A80" s="25"/>
      <c r="B80" s="5"/>
      <c r="C80" s="16"/>
      <c r="D80" s="17"/>
      <c r="E80" s="4"/>
      <c r="F80" s="4"/>
      <c r="G80" s="5"/>
      <c r="H80" s="5"/>
    </row>
    <row r="81" spans="1:9" ht="15">
      <c r="A81" s="58" t="s">
        <v>215</v>
      </c>
      <c r="B81" s="37" t="s">
        <v>270</v>
      </c>
      <c r="C81" s="21" t="s">
        <v>55</v>
      </c>
      <c r="D81" s="22">
        <v>14</v>
      </c>
      <c r="E81" s="23"/>
      <c r="F81" s="23">
        <f>+D81*E81</f>
        <v>0</v>
      </c>
      <c r="G81" s="20"/>
      <c r="H81" s="29">
        <f>D81*E81</f>
        <v>0</v>
      </c>
      <c r="I81" s="19" t="s">
        <v>274</v>
      </c>
    </row>
    <row r="82" spans="1:9">
      <c r="A82" s="56" t="s">
        <v>216</v>
      </c>
      <c r="B82" s="27" t="s">
        <v>122</v>
      </c>
      <c r="C82" s="16" t="s">
        <v>55</v>
      </c>
      <c r="D82" s="17">
        <v>4</v>
      </c>
      <c r="E82" s="4"/>
      <c r="F82" s="4">
        <f>D82*E82</f>
        <v>0</v>
      </c>
      <c r="G82" s="5"/>
      <c r="H82" s="5"/>
    </row>
    <row r="83" spans="1:9">
      <c r="A83" s="56" t="s">
        <v>217</v>
      </c>
      <c r="B83" s="27" t="s">
        <v>123</v>
      </c>
      <c r="C83" s="16" t="s">
        <v>55</v>
      </c>
      <c r="D83" s="17">
        <v>1</v>
      </c>
      <c r="E83" s="4"/>
      <c r="F83" s="4">
        <f t="shared" si="2"/>
        <v>0</v>
      </c>
      <c r="G83" s="5"/>
      <c r="H83" s="5"/>
    </row>
    <row r="84" spans="1:9">
      <c r="A84" s="56" t="s">
        <v>218</v>
      </c>
      <c r="B84" s="27" t="s">
        <v>124</v>
      </c>
      <c r="C84" s="16" t="s">
        <v>55</v>
      </c>
      <c r="D84" s="17">
        <v>1</v>
      </c>
      <c r="E84" s="4"/>
      <c r="F84" s="4">
        <f t="shared" si="2"/>
        <v>0</v>
      </c>
      <c r="G84" s="5"/>
      <c r="H84" s="5"/>
    </row>
    <row r="85" spans="1:9">
      <c r="A85" s="56" t="s">
        <v>219</v>
      </c>
      <c r="B85" s="27" t="s">
        <v>247</v>
      </c>
      <c r="C85" s="16"/>
      <c r="D85" s="17"/>
      <c r="E85" s="4"/>
      <c r="F85" s="4"/>
      <c r="G85" s="5"/>
      <c r="H85" s="5"/>
    </row>
    <row r="86" spans="1:9">
      <c r="A86" s="56" t="s">
        <v>220</v>
      </c>
      <c r="B86" s="27" t="s">
        <v>125</v>
      </c>
      <c r="C86" s="16" t="s">
        <v>55</v>
      </c>
      <c r="D86" s="17">
        <v>8</v>
      </c>
      <c r="E86" s="4"/>
      <c r="F86" s="4">
        <f t="shared" si="2"/>
        <v>0</v>
      </c>
      <c r="G86" s="5"/>
      <c r="H86" s="5"/>
    </row>
    <row r="87" spans="1:9">
      <c r="A87" s="56" t="s">
        <v>221</v>
      </c>
      <c r="B87" s="27" t="s">
        <v>126</v>
      </c>
      <c r="C87" s="16" t="s">
        <v>55</v>
      </c>
      <c r="D87" s="17">
        <f>D86</f>
        <v>8</v>
      </c>
      <c r="E87" s="4"/>
      <c r="F87" s="4">
        <f t="shared" si="2"/>
        <v>0</v>
      </c>
      <c r="G87" s="5"/>
      <c r="H87" s="5"/>
    </row>
    <row r="88" spans="1:9">
      <c r="A88" s="25" t="s">
        <v>222</v>
      </c>
      <c r="B88" s="5" t="s">
        <v>127</v>
      </c>
      <c r="C88" s="16" t="s">
        <v>61</v>
      </c>
      <c r="D88" s="17">
        <v>4</v>
      </c>
      <c r="E88" s="4"/>
      <c r="F88" s="4">
        <f t="shared" si="2"/>
        <v>0</v>
      </c>
      <c r="G88" s="5"/>
      <c r="H88" s="5"/>
    </row>
    <row r="89" spans="1:9">
      <c r="A89" s="25" t="s">
        <v>223</v>
      </c>
      <c r="B89" s="5" t="s">
        <v>128</v>
      </c>
      <c r="C89" s="16" t="s">
        <v>61</v>
      </c>
      <c r="D89" s="17">
        <v>1</v>
      </c>
      <c r="E89" s="4"/>
      <c r="F89" s="4">
        <f t="shared" si="2"/>
        <v>0</v>
      </c>
      <c r="G89" s="5"/>
      <c r="H89" s="5"/>
    </row>
    <row r="90" spans="1:9">
      <c r="A90" s="25" t="s">
        <v>224</v>
      </c>
      <c r="B90" s="5" t="s">
        <v>129</v>
      </c>
      <c r="C90" s="16" t="s">
        <v>61</v>
      </c>
      <c r="D90" s="17">
        <v>9</v>
      </c>
      <c r="E90" s="4"/>
      <c r="F90" s="4">
        <f t="shared" si="2"/>
        <v>0</v>
      </c>
      <c r="G90" s="5"/>
      <c r="H90" s="5"/>
    </row>
    <row r="91" spans="1:9">
      <c r="A91" s="25" t="s">
        <v>225</v>
      </c>
      <c r="B91" s="5" t="s">
        <v>248</v>
      </c>
      <c r="C91" s="16" t="s">
        <v>61</v>
      </c>
      <c r="D91" s="17">
        <v>8</v>
      </c>
      <c r="E91" s="4"/>
      <c r="F91" s="4">
        <f t="shared" si="2"/>
        <v>0</v>
      </c>
      <c r="G91" s="5"/>
      <c r="H91" s="5"/>
    </row>
    <row r="92" spans="1:9">
      <c r="A92" s="25" t="s">
        <v>226</v>
      </c>
      <c r="B92" s="5" t="s">
        <v>131</v>
      </c>
      <c r="C92" s="16" t="s">
        <v>61</v>
      </c>
      <c r="D92" s="17">
        <v>1</v>
      </c>
      <c r="E92" s="4"/>
      <c r="F92" s="4">
        <f t="shared" si="2"/>
        <v>0</v>
      </c>
      <c r="G92" s="5"/>
      <c r="H92" s="5"/>
    </row>
    <row r="93" spans="1:9">
      <c r="A93" s="25" t="s">
        <v>227</v>
      </c>
      <c r="B93" s="5" t="s">
        <v>132</v>
      </c>
      <c r="C93" s="16" t="s">
        <v>61</v>
      </c>
      <c r="D93" s="17">
        <v>1</v>
      </c>
      <c r="E93" s="4"/>
      <c r="F93" s="4">
        <f t="shared" si="2"/>
        <v>0</v>
      </c>
      <c r="G93" s="5"/>
      <c r="H93" s="5"/>
    </row>
    <row r="94" spans="1:9">
      <c r="A94" s="25" t="s">
        <v>228</v>
      </c>
      <c r="B94" s="5" t="s">
        <v>133</v>
      </c>
      <c r="C94" s="16" t="s">
        <v>61</v>
      </c>
      <c r="D94" s="17">
        <v>2</v>
      </c>
      <c r="E94" s="4"/>
      <c r="F94" s="4">
        <f>D94*E94</f>
        <v>0</v>
      </c>
      <c r="G94" s="5"/>
      <c r="H94" s="5"/>
    </row>
    <row r="95" spans="1:9">
      <c r="A95" s="25" t="s">
        <v>229</v>
      </c>
      <c r="B95" s="5" t="s">
        <v>249</v>
      </c>
      <c r="C95" s="16" t="s">
        <v>61</v>
      </c>
      <c r="D95" s="17">
        <v>1</v>
      </c>
      <c r="E95" s="4"/>
      <c r="F95" s="4">
        <f>D95*E95</f>
        <v>0</v>
      </c>
      <c r="G95" s="5"/>
      <c r="H95" s="5"/>
    </row>
    <row r="96" spans="1:9">
      <c r="A96" s="25" t="s">
        <v>250</v>
      </c>
      <c r="B96" s="5" t="s">
        <v>135</v>
      </c>
      <c r="C96" s="16" t="s">
        <v>61</v>
      </c>
      <c r="D96" s="17">
        <v>3</v>
      </c>
      <c r="E96" s="4"/>
      <c r="F96" s="4">
        <f>D96*E96</f>
        <v>0</v>
      </c>
      <c r="G96" s="5"/>
      <c r="H96" s="5"/>
    </row>
    <row r="97" spans="1:9" ht="15">
      <c r="A97" s="59" t="s">
        <v>230</v>
      </c>
      <c r="B97" s="37" t="s">
        <v>271</v>
      </c>
      <c r="C97" s="21"/>
      <c r="D97" s="22"/>
      <c r="E97" s="23"/>
      <c r="F97" s="23"/>
      <c r="G97" s="20"/>
      <c r="H97" s="26">
        <f>SUM(H98:H105)</f>
        <v>0</v>
      </c>
      <c r="I97" s="19" t="s">
        <v>275</v>
      </c>
    </row>
    <row r="98" spans="1:9">
      <c r="A98" s="59" t="s">
        <v>231</v>
      </c>
      <c r="B98" s="24" t="s">
        <v>136</v>
      </c>
      <c r="C98" s="21" t="s">
        <v>55</v>
      </c>
      <c r="D98" s="22">
        <v>2</v>
      </c>
      <c r="E98" s="23"/>
      <c r="F98" s="23">
        <f t="shared" ref="F98:F105" si="3">D98*E98</f>
        <v>0</v>
      </c>
      <c r="G98" s="20"/>
      <c r="H98" s="30">
        <f t="shared" ref="H98:H105" si="4">D98*E98</f>
        <v>0</v>
      </c>
    </row>
    <row r="99" spans="1:9">
      <c r="A99" s="59" t="s">
        <v>232</v>
      </c>
      <c r="B99" s="24" t="s">
        <v>258</v>
      </c>
      <c r="C99" s="21" t="s">
        <v>55</v>
      </c>
      <c r="D99" s="22">
        <v>2</v>
      </c>
      <c r="E99" s="23"/>
      <c r="F99" s="23">
        <f t="shared" si="3"/>
        <v>0</v>
      </c>
      <c r="G99" s="20"/>
      <c r="H99" s="30">
        <f t="shared" si="4"/>
        <v>0</v>
      </c>
    </row>
    <row r="100" spans="1:9">
      <c r="A100" s="59" t="s">
        <v>233</v>
      </c>
      <c r="B100" s="24" t="s">
        <v>127</v>
      </c>
      <c r="C100" s="21" t="s">
        <v>61</v>
      </c>
      <c r="D100" s="22">
        <v>1</v>
      </c>
      <c r="E100" s="23"/>
      <c r="F100" s="23">
        <f t="shared" si="3"/>
        <v>0</v>
      </c>
      <c r="G100" s="20"/>
      <c r="H100" s="30">
        <f t="shared" si="4"/>
        <v>0</v>
      </c>
    </row>
    <row r="101" spans="1:9">
      <c r="A101" s="59" t="s">
        <v>234</v>
      </c>
      <c r="B101" s="24" t="s">
        <v>137</v>
      </c>
      <c r="C101" s="21" t="s">
        <v>61</v>
      </c>
      <c r="D101" s="22">
        <v>2</v>
      </c>
      <c r="E101" s="23"/>
      <c r="F101" s="23">
        <f t="shared" si="3"/>
        <v>0</v>
      </c>
      <c r="G101" s="20"/>
      <c r="H101" s="30">
        <f t="shared" si="4"/>
        <v>0</v>
      </c>
    </row>
    <row r="102" spans="1:9">
      <c r="A102" s="59" t="s">
        <v>235</v>
      </c>
      <c r="B102" s="24" t="s">
        <v>130</v>
      </c>
      <c r="C102" s="21" t="s">
        <v>61</v>
      </c>
      <c r="D102" s="22">
        <v>2</v>
      </c>
      <c r="E102" s="23"/>
      <c r="F102" s="23">
        <f t="shared" si="3"/>
        <v>0</v>
      </c>
      <c r="G102" s="20"/>
      <c r="H102" s="30">
        <f t="shared" si="4"/>
        <v>0</v>
      </c>
    </row>
    <row r="103" spans="1:9">
      <c r="A103" s="59" t="s">
        <v>236</v>
      </c>
      <c r="B103" s="24" t="s">
        <v>138</v>
      </c>
      <c r="C103" s="21" t="s">
        <v>61</v>
      </c>
      <c r="D103" s="22">
        <v>1</v>
      </c>
      <c r="E103" s="23"/>
      <c r="F103" s="23">
        <f t="shared" si="3"/>
        <v>0</v>
      </c>
      <c r="G103" s="20"/>
      <c r="H103" s="30">
        <f t="shared" si="4"/>
        <v>0</v>
      </c>
    </row>
    <row r="104" spans="1:9">
      <c r="A104" s="59" t="s">
        <v>237</v>
      </c>
      <c r="B104" s="24" t="s">
        <v>134</v>
      </c>
      <c r="C104" s="21" t="s">
        <v>61</v>
      </c>
      <c r="D104" s="22">
        <v>2</v>
      </c>
      <c r="E104" s="23"/>
      <c r="F104" s="23">
        <f t="shared" si="3"/>
        <v>0</v>
      </c>
      <c r="G104" s="20"/>
      <c r="H104" s="30">
        <f t="shared" si="4"/>
        <v>0</v>
      </c>
    </row>
    <row r="105" spans="1:9">
      <c r="A105" s="59" t="s">
        <v>238</v>
      </c>
      <c r="B105" s="24" t="s">
        <v>135</v>
      </c>
      <c r="C105" s="21" t="s">
        <v>61</v>
      </c>
      <c r="D105" s="22">
        <v>1</v>
      </c>
      <c r="E105" s="23"/>
      <c r="F105" s="23">
        <f t="shared" si="3"/>
        <v>0</v>
      </c>
      <c r="G105" s="20"/>
      <c r="H105" s="30">
        <f t="shared" si="4"/>
        <v>0</v>
      </c>
    </row>
    <row r="106" spans="1:9">
      <c r="A106" s="60"/>
      <c r="B106" s="31"/>
      <c r="C106" s="32"/>
      <c r="D106" s="33"/>
      <c r="E106" s="34"/>
      <c r="F106" s="34"/>
      <c r="G106" s="35"/>
      <c r="H106" s="36"/>
    </row>
    <row r="107" spans="1:9" s="11" customFormat="1" ht="15">
      <c r="A107" s="55">
        <v>8</v>
      </c>
      <c r="B107" s="48" t="s">
        <v>277</v>
      </c>
      <c r="C107" s="49"/>
      <c r="D107" s="50"/>
      <c r="E107" s="51"/>
      <c r="F107" s="51"/>
      <c r="G107" s="52">
        <f>SUM(F108:F109)+SUM(F113:F115)</f>
        <v>0</v>
      </c>
      <c r="H107" s="52">
        <f>+H110</f>
        <v>0</v>
      </c>
    </row>
    <row r="108" spans="1:9">
      <c r="A108" s="25" t="s">
        <v>186</v>
      </c>
      <c r="B108" s="5" t="s">
        <v>278</v>
      </c>
      <c r="C108" s="16" t="s">
        <v>61</v>
      </c>
      <c r="D108" s="17">
        <v>12</v>
      </c>
      <c r="E108" s="4"/>
      <c r="F108" s="4">
        <f t="shared" si="2"/>
        <v>0</v>
      </c>
      <c r="G108" s="5"/>
      <c r="H108" s="5"/>
    </row>
    <row r="109" spans="1:9">
      <c r="A109" s="25" t="s">
        <v>239</v>
      </c>
      <c r="B109" s="5" t="s">
        <v>139</v>
      </c>
      <c r="C109" s="16" t="s">
        <v>61</v>
      </c>
      <c r="D109" s="17">
        <v>1</v>
      </c>
      <c r="E109" s="4"/>
      <c r="F109" s="4">
        <f t="shared" si="2"/>
        <v>0</v>
      </c>
      <c r="G109" s="5"/>
      <c r="H109" s="5"/>
    </row>
    <row r="110" spans="1:9" ht="15">
      <c r="A110" s="59" t="s">
        <v>240</v>
      </c>
      <c r="B110" s="20" t="s">
        <v>140</v>
      </c>
      <c r="C110" s="21"/>
      <c r="D110" s="22"/>
      <c r="E110" s="23"/>
      <c r="F110" s="23"/>
      <c r="G110" s="20"/>
      <c r="H110" s="26">
        <f>SUM(H111:H112)</f>
        <v>0</v>
      </c>
      <c r="I110" s="19" t="s">
        <v>276</v>
      </c>
    </row>
    <row r="111" spans="1:9">
      <c r="A111" s="59" t="s">
        <v>241</v>
      </c>
      <c r="B111" s="24" t="s">
        <v>141</v>
      </c>
      <c r="C111" s="21" t="s">
        <v>61</v>
      </c>
      <c r="D111" s="22">
        <v>2</v>
      </c>
      <c r="E111" s="23"/>
      <c r="F111" s="23">
        <f t="shared" si="2"/>
        <v>0</v>
      </c>
      <c r="G111" s="20"/>
      <c r="H111" s="30">
        <f>D111*E111</f>
        <v>0</v>
      </c>
    </row>
    <row r="112" spans="1:9">
      <c r="A112" s="59" t="s">
        <v>242</v>
      </c>
      <c r="B112" s="24" t="s">
        <v>142</v>
      </c>
      <c r="C112" s="21" t="s">
        <v>61</v>
      </c>
      <c r="D112" s="22">
        <v>1</v>
      </c>
      <c r="E112" s="23"/>
      <c r="F112" s="23">
        <f t="shared" si="2"/>
        <v>0</v>
      </c>
      <c r="G112" s="20"/>
      <c r="H112" s="30">
        <f>D112*E112</f>
        <v>0</v>
      </c>
    </row>
    <row r="113" spans="1:8">
      <c r="A113" s="25" t="s">
        <v>253</v>
      </c>
      <c r="B113" s="5" t="s">
        <v>94</v>
      </c>
      <c r="C113" s="16"/>
      <c r="D113" s="17"/>
      <c r="E113" s="4"/>
      <c r="F113" s="4">
        <f>D113*E113</f>
        <v>0</v>
      </c>
      <c r="G113" s="5"/>
      <c r="H113" s="5"/>
    </row>
    <row r="114" spans="1:8">
      <c r="A114" s="25" t="s">
        <v>254</v>
      </c>
      <c r="B114" s="5" t="s">
        <v>95</v>
      </c>
      <c r="C114" s="16" t="s">
        <v>55</v>
      </c>
      <c r="D114" s="17">
        <v>40</v>
      </c>
      <c r="E114" s="4"/>
      <c r="F114" s="4">
        <f>D114*E114</f>
        <v>0</v>
      </c>
      <c r="G114" s="5"/>
      <c r="H114" s="5"/>
    </row>
    <row r="115" spans="1:8">
      <c r="A115" s="25" t="s">
        <v>255</v>
      </c>
      <c r="B115" s="5" t="s">
        <v>96</v>
      </c>
      <c r="C115" s="16" t="s">
        <v>61</v>
      </c>
      <c r="D115" s="17">
        <v>2</v>
      </c>
      <c r="E115" s="4"/>
      <c r="F115" s="4">
        <f>D115*E115</f>
        <v>0</v>
      </c>
      <c r="G115" s="5"/>
      <c r="H115" s="5"/>
    </row>
    <row r="116" spans="1:8">
      <c r="A116" s="25"/>
      <c r="B116" s="5"/>
      <c r="C116" s="16"/>
      <c r="D116" s="17"/>
      <c r="E116" s="4"/>
      <c r="F116" s="4">
        <f t="shared" si="2"/>
        <v>0</v>
      </c>
      <c r="G116" s="5"/>
      <c r="H116" s="5"/>
    </row>
    <row r="117" spans="1:8" s="11" customFormat="1" ht="15">
      <c r="A117" s="55">
        <v>9</v>
      </c>
      <c r="B117" s="48" t="s">
        <v>243</v>
      </c>
      <c r="C117" s="49"/>
      <c r="D117" s="50"/>
      <c r="E117" s="51"/>
      <c r="F117" s="51"/>
      <c r="G117" s="52">
        <f>SUM(F118:F121)</f>
        <v>0</v>
      </c>
      <c r="H117" s="52"/>
    </row>
    <row r="118" spans="1:8">
      <c r="A118" s="25"/>
      <c r="B118" s="5" t="s">
        <v>143</v>
      </c>
      <c r="C118" s="16"/>
      <c r="D118" s="17"/>
      <c r="E118" s="4"/>
      <c r="F118" s="4">
        <f t="shared" si="2"/>
        <v>0</v>
      </c>
      <c r="G118" s="5"/>
      <c r="H118" s="5"/>
    </row>
    <row r="119" spans="1:8">
      <c r="A119" s="25" t="s">
        <v>244</v>
      </c>
      <c r="B119" s="5" t="s">
        <v>144</v>
      </c>
      <c r="C119" s="16" t="s">
        <v>64</v>
      </c>
      <c r="D119" s="17">
        <v>1</v>
      </c>
      <c r="E119" s="4"/>
      <c r="F119" s="4">
        <f t="shared" si="2"/>
        <v>0</v>
      </c>
      <c r="G119" s="5"/>
      <c r="H119" s="5"/>
    </row>
    <row r="120" spans="1:8">
      <c r="A120" s="25" t="s">
        <v>245</v>
      </c>
      <c r="B120" s="5" t="s">
        <v>145</v>
      </c>
      <c r="C120" s="16" t="s">
        <v>65</v>
      </c>
      <c r="D120" s="17">
        <v>50</v>
      </c>
      <c r="E120" s="4"/>
      <c r="F120" s="4">
        <f t="shared" si="2"/>
        <v>0</v>
      </c>
      <c r="G120" s="5"/>
      <c r="H120" s="5"/>
    </row>
    <row r="121" spans="1:8" ht="18" customHeight="1">
      <c r="A121" s="25" t="s">
        <v>246</v>
      </c>
      <c r="B121" s="5" t="s">
        <v>146</v>
      </c>
      <c r="C121" s="16" t="s">
        <v>66</v>
      </c>
      <c r="D121" s="17">
        <v>50</v>
      </c>
      <c r="E121" s="4"/>
      <c r="F121" s="4">
        <f t="shared" si="2"/>
        <v>0</v>
      </c>
      <c r="G121" s="5"/>
      <c r="H121" s="5"/>
    </row>
    <row r="122" spans="1:8">
      <c r="A122" s="25"/>
      <c r="B122" s="5"/>
      <c r="C122" s="16"/>
      <c r="D122" s="17"/>
      <c r="E122" s="4"/>
      <c r="F122" s="4"/>
      <c r="G122" s="5"/>
      <c r="H122" s="5"/>
    </row>
    <row r="123" spans="1:8">
      <c r="A123" s="25"/>
      <c r="B123" s="5"/>
      <c r="C123" s="16"/>
      <c r="D123" s="17"/>
      <c r="E123" s="4"/>
      <c r="F123" s="4"/>
      <c r="G123" s="5"/>
      <c r="H123" s="5"/>
    </row>
    <row r="124" spans="1:8" s="2" customFormat="1" ht="15">
      <c r="A124" s="61"/>
      <c r="B124" s="62" t="s">
        <v>67</v>
      </c>
      <c r="C124" s="63"/>
      <c r="D124" s="64"/>
      <c r="E124" s="65"/>
      <c r="F124" s="65">
        <f>SUM(F6:F123)</f>
        <v>0</v>
      </c>
      <c r="G124" s="66">
        <f>+G5+G16+G28+G48+G79+G107+G117</f>
        <v>0</v>
      </c>
      <c r="H124" s="66">
        <f>+H28+H79+H107</f>
        <v>0</v>
      </c>
    </row>
    <row r="126" spans="1:8">
      <c r="F126" s="67" t="s">
        <v>280</v>
      </c>
      <c r="G126" s="68">
        <f>+G124+H124</f>
        <v>0</v>
      </c>
    </row>
  </sheetData>
  <phoneticPr fontId="6" type="noConversion"/>
  <printOptions horizontalCentered="1"/>
  <pageMargins left="0.19685039370078741" right="0" top="0.35433070866141736" bottom="0" header="0.31496062992125984" footer="0.31496062992125984"/>
  <pageSetup paperSize="9" scale="3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732744526CD478F52038037D12F5E" ma:contentTypeVersion="14" ma:contentTypeDescription="Crée un document." ma:contentTypeScope="" ma:versionID="209bed59957d9f37d93955def5ea93ab">
  <xsd:schema xmlns:xsd="http://www.w3.org/2001/XMLSchema" xmlns:xs="http://www.w3.org/2001/XMLSchema" xmlns:p="http://schemas.microsoft.com/office/2006/metadata/properties" xmlns:ns2="81c87994-a25e-4b90-865e-308f01dc3313" xmlns:ns3="4a2f772b-398e-4aa7-8691-e32bd957c297" targetNamespace="http://schemas.microsoft.com/office/2006/metadata/properties" ma:root="true" ma:fieldsID="292211264a100da664ef96406c97acb0" ns2:_="" ns3:_="">
    <xsd:import namespace="81c87994-a25e-4b90-865e-308f01dc3313"/>
    <xsd:import namespace="4a2f772b-398e-4aa7-8691-e32bd957c2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87994-a25e-4b90-865e-308f01dc33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88820518-a9e1-4189-a7ba-280c0986d19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f772b-398e-4aa7-8691-e32bd957c29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bf3e8873-39a3-4f16-b50a-dafef739234d}" ma:internalName="TaxCatchAll" ma:showField="CatchAllData" ma:web="4a2f772b-398e-4aa7-8691-e32bd957c2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c87994-a25e-4b90-865e-308f01dc3313">
      <Terms xmlns="http://schemas.microsoft.com/office/infopath/2007/PartnerControls"/>
    </lcf76f155ced4ddcb4097134ff3c332f>
    <TaxCatchAll xmlns="4a2f772b-398e-4aa7-8691-e32bd957c297" xsi:nil="true"/>
  </documentManagement>
</p:properties>
</file>

<file path=customXml/itemProps1.xml><?xml version="1.0" encoding="utf-8"?>
<ds:datastoreItem xmlns:ds="http://schemas.openxmlformats.org/officeDocument/2006/customXml" ds:itemID="{255D0168-E2E9-4E66-82D6-25FEEACAF2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c87994-a25e-4b90-865e-308f01dc3313"/>
    <ds:schemaRef ds:uri="4a2f772b-398e-4aa7-8691-e32bd957c2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7680FC-284C-40EE-83CC-96BBA7F871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FFD16D-170E-48E5-8FBF-8568A9E66D3F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4a2f772b-398e-4aa7-8691-e32bd957c297"/>
    <ds:schemaRef ds:uri="81c87994-a25e-4b90-865e-308f01dc3313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APS</vt:lpstr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Odile Martin</dc:creator>
  <cp:keywords/>
  <dc:description/>
  <cp:lastModifiedBy>Odile Martin</cp:lastModifiedBy>
  <cp:revision/>
  <cp:lastPrinted>2025-11-14T17:25:45Z</cp:lastPrinted>
  <dcterms:created xsi:type="dcterms:W3CDTF">2024-07-18T14:01:08Z</dcterms:created>
  <dcterms:modified xsi:type="dcterms:W3CDTF">2025-11-14T18:14:46Z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0x0101003CA732744526CD478F52038037D12F5E</vt:lpwstr>
  </property>
  <property fmtid="{D5CDD505-2E9C-101B-9397-08002B2CF9AE}" pid="3" name="MediaServiceImageTags">
    <vt:lpwstr/>
  </property>
</Properties>
</file>